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K88" i="1" l="1"/>
  <c r="G88" i="1"/>
  <c r="K87" i="1"/>
  <c r="G87" i="1"/>
  <c r="E58" i="1"/>
  <c r="E57" i="1"/>
  <c r="E55" i="1"/>
  <c r="E54" i="1"/>
  <c r="E53" i="1"/>
  <c r="E52" i="1"/>
  <c r="E51" i="1"/>
  <c r="E50" i="1"/>
  <c r="E49" i="1"/>
  <c r="E48" i="1"/>
  <c r="E47" i="1" l="1"/>
  <c r="E56" i="1"/>
  <c r="C115" i="1"/>
  <c r="D115" i="1"/>
  <c r="E115" i="1"/>
  <c r="F115" i="1"/>
  <c r="G115" i="1"/>
  <c r="H115" i="1"/>
  <c r="I115" i="1"/>
  <c r="J115" i="1"/>
  <c r="K115" i="1"/>
  <c r="L115" i="1"/>
  <c r="M115" i="1"/>
  <c r="B115" i="1"/>
  <c r="C119" i="1"/>
  <c r="D119" i="1"/>
  <c r="E119" i="1"/>
  <c r="F119" i="1"/>
  <c r="G119" i="1"/>
  <c r="H119" i="1"/>
  <c r="I119" i="1"/>
  <c r="J119" i="1"/>
  <c r="K119" i="1"/>
  <c r="L119" i="1"/>
  <c r="M119" i="1"/>
  <c r="C118" i="1"/>
  <c r="D118" i="1"/>
  <c r="E118" i="1"/>
  <c r="F118" i="1"/>
  <c r="G118" i="1"/>
  <c r="H118" i="1"/>
  <c r="I118" i="1"/>
  <c r="J118" i="1"/>
  <c r="K118" i="1"/>
  <c r="L118" i="1"/>
  <c r="M118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B118" i="1"/>
  <c r="B111" i="1"/>
  <c r="B119" i="1"/>
  <c r="B112" i="1"/>
  <c r="B113" i="1"/>
  <c r="B114" i="1"/>
  <c r="A120" i="1"/>
  <c r="A119" i="1"/>
  <c r="A118" i="1"/>
  <c r="A115" i="1"/>
  <c r="A112" i="1"/>
  <c r="E94" i="1"/>
  <c r="H66" i="1"/>
  <c r="I66" i="1"/>
  <c r="J66" i="1"/>
  <c r="G66" i="1"/>
  <c r="E31" i="1"/>
  <c r="E30" i="1"/>
  <c r="D40" i="1"/>
  <c r="E46" i="1"/>
  <c r="E45" i="1"/>
  <c r="E44" i="1"/>
  <c r="C32" i="1"/>
  <c r="B32" i="1"/>
  <c r="K86" i="1"/>
  <c r="G86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A114" i="1"/>
  <c r="A113" i="1"/>
  <c r="E59" i="1" l="1"/>
  <c r="N118" i="1"/>
  <c r="N119" i="1"/>
  <c r="E32" i="1"/>
  <c r="I100" i="1" s="1"/>
  <c r="D122" i="1" s="1"/>
  <c r="N114" i="1"/>
  <c r="N113" i="1"/>
  <c r="N112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21" i="1"/>
  <c r="D121" i="1"/>
  <c r="E121" i="1"/>
  <c r="F121" i="1"/>
  <c r="G121" i="1"/>
  <c r="H121" i="1"/>
  <c r="I121" i="1"/>
  <c r="J121" i="1"/>
  <c r="K121" i="1"/>
  <c r="L121" i="1"/>
  <c r="M121" i="1"/>
  <c r="B121" i="1"/>
  <c r="B117" i="1"/>
  <c r="B116" i="1"/>
  <c r="M122" i="1" l="1"/>
  <c r="L122" i="1"/>
  <c r="E122" i="1"/>
  <c r="I122" i="1"/>
  <c r="F122" i="1"/>
  <c r="C120" i="1"/>
  <c r="K120" i="1"/>
  <c r="D120" i="1"/>
  <c r="L120" i="1"/>
  <c r="J120" i="1"/>
  <c r="E120" i="1"/>
  <c r="M120" i="1"/>
  <c r="F120" i="1"/>
  <c r="G120" i="1"/>
  <c r="H120" i="1"/>
  <c r="I120" i="1"/>
  <c r="B120" i="1"/>
  <c r="C122" i="1"/>
  <c r="K122" i="1"/>
  <c r="J122" i="1"/>
  <c r="B122" i="1"/>
  <c r="H122" i="1"/>
  <c r="G122" i="1"/>
  <c r="I101" i="1"/>
  <c r="N125" i="1"/>
  <c r="A121" i="1"/>
  <c r="A122" i="1"/>
  <c r="A116" i="1"/>
  <c r="A117" i="1"/>
  <c r="A111" i="1"/>
  <c r="N121" i="1" l="1"/>
  <c r="N111" i="1"/>
  <c r="N115" i="1"/>
  <c r="N117" i="1"/>
  <c r="N120" i="1"/>
  <c r="N116" i="1"/>
  <c r="N122" i="1"/>
  <c r="G89" i="1" l="1"/>
  <c r="K89" i="1"/>
  <c r="K90" i="1" l="1"/>
  <c r="G90" i="1"/>
  <c r="G91" i="1" l="1"/>
  <c r="K91" i="1"/>
  <c r="K92" i="1" l="1"/>
  <c r="G92" i="1"/>
  <c r="G93" i="1" l="1"/>
  <c r="G94" i="1" s="1"/>
  <c r="K93" i="1"/>
  <c r="K94" i="1" s="1"/>
  <c r="B110" i="1" s="1"/>
  <c r="B109" i="1" l="1"/>
  <c r="C108" i="1"/>
  <c r="E108" i="1"/>
  <c r="G108" i="1"/>
  <c r="I108" i="1"/>
  <c r="K108" i="1"/>
  <c r="M108" i="1"/>
  <c r="D108" i="1"/>
  <c r="F108" i="1"/>
  <c r="H108" i="1"/>
  <c r="J108" i="1"/>
  <c r="L108" i="1"/>
  <c r="B108" i="1"/>
  <c r="B124" i="1" s="1"/>
  <c r="J110" i="1" l="1"/>
  <c r="J109" i="1" s="1"/>
  <c r="D110" i="1"/>
  <c r="D109" i="1" s="1"/>
  <c r="C110" i="1"/>
  <c r="C109" i="1" s="1"/>
  <c r="H110" i="1"/>
  <c r="H109" i="1" s="1"/>
  <c r="F110" i="1"/>
  <c r="F109" i="1" s="1"/>
  <c r="G110" i="1"/>
  <c r="G109" i="1" s="1"/>
  <c r="E110" i="1"/>
  <c r="E109" i="1" s="1"/>
  <c r="I110" i="1"/>
  <c r="I109" i="1" s="1"/>
  <c r="K110" i="1"/>
  <c r="K109" i="1" s="1"/>
  <c r="M110" i="1"/>
  <c r="M109" i="1" s="1"/>
  <c r="L110" i="1"/>
  <c r="L109" i="1" s="1"/>
  <c r="J124" i="1"/>
  <c r="J123" i="1" s="1"/>
  <c r="H124" i="1"/>
  <c r="H123" i="1" s="1"/>
  <c r="I124" i="1"/>
  <c r="I123" i="1" s="1"/>
  <c r="L124" i="1"/>
  <c r="L123" i="1" s="1"/>
  <c r="F124" i="1"/>
  <c r="F123" i="1" s="1"/>
  <c r="M124" i="1"/>
  <c r="M123" i="1" s="1"/>
  <c r="G124" i="1"/>
  <c r="G123" i="1" s="1"/>
  <c r="E124" i="1"/>
  <c r="E123" i="1" s="1"/>
  <c r="C124" i="1"/>
  <c r="C123" i="1" s="1"/>
  <c r="D124" i="1"/>
  <c r="D123" i="1" s="1"/>
  <c r="K124" i="1"/>
  <c r="K123" i="1" s="1"/>
  <c r="B123" i="1"/>
  <c r="N108" i="1"/>
  <c r="D131" i="1" s="1"/>
  <c r="J126" i="1" l="1"/>
  <c r="K126" i="1"/>
  <c r="B131" i="1"/>
  <c r="M132" i="1" s="1"/>
  <c r="F126" i="1"/>
  <c r="C126" i="1"/>
  <c r="D126" i="1"/>
  <c r="N109" i="1"/>
  <c r="H126" i="1"/>
  <c r="L126" i="1"/>
  <c r="M126" i="1"/>
  <c r="I126" i="1"/>
  <c r="E126" i="1"/>
  <c r="G126" i="1"/>
  <c r="N110" i="1"/>
  <c r="D132" i="1" s="1"/>
  <c r="N123" i="1"/>
  <c r="D134" i="1" s="1"/>
  <c r="B134" i="1" s="1"/>
  <c r="N124" i="1"/>
  <c r="B126" i="1"/>
  <c r="D133" i="1" l="1"/>
  <c r="D135" i="1" s="1"/>
  <c r="B132" i="1"/>
  <c r="M133" i="1" s="1"/>
  <c r="N126" i="1"/>
  <c r="B133" i="1" l="1"/>
  <c r="B135" i="1"/>
  <c r="M134" i="1" s="1"/>
  <c r="M136" i="1" s="1"/>
  <c r="A127" i="1"/>
  <c r="B127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M127" i="1" s="1"/>
  <c r="M131" i="1" l="1"/>
  <c r="D141" i="1"/>
  <c r="B142" i="1"/>
  <c r="D142" i="1" l="1"/>
  <c r="B144" i="1"/>
  <c r="D144" i="1"/>
</calcChain>
</file>

<file path=xl/sharedStrings.xml><?xml version="1.0" encoding="utf-8"?>
<sst xmlns="http://schemas.openxmlformats.org/spreadsheetml/2006/main" count="191" uniqueCount="172">
  <si>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</si>
  <si>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</si>
  <si>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</si>
  <si>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</si>
  <si>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</si>
  <si>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</si>
  <si>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</si>
  <si>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</si>
  <si>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</si>
  <si>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</si>
  <si>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</si>
  <si>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</si>
  <si>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</si>
  <si>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</si>
  <si>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</si>
  <si>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</si>
  <si>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</si>
  <si>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</si>
  <si>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</si>
  <si>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</si>
  <si>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</si>
  <si>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</si>
  <si>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</si>
  <si>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</si>
  <si>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</si>
  <si>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</si>
  <si>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</si>
  <si>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</si>
  <si>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</si>
  <si>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</si>
  <si>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</si>
  <si>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</si>
  <si>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</si>
  <si>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</si>
  <si>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</si>
  <si>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</si>
  <si>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</si>
  <si>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</si>
  <si>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</si>
  <si>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</si>
  <si>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</si>
  <si>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</si>
  <si>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</si>
  <si>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</si>
  <si>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</si>
  <si>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</si>
  <si>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</si>
  <si>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</si>
  <si>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</si>
  <si>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</si>
  <si>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</si>
  <si>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</si>
  <si>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</si>
  <si>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</si>
  <si>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</si>
  <si>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</si>
  <si>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</si>
  <si>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</si>
  <si>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</si>
  <si>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</si>
  <si>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</si>
  <si>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</si>
  <si>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</si>
  <si>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</si>
  <si>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</si>
  <si>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</si>
  <si>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Налог на прибыль (НПД)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</si>
  <si>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</si>
  <si>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</si>
  <si>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</si>
  <si>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</si>
  <si>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</si>
  <si>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</si>
  <si>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</si>
  <si>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</si>
  <si>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</si>
  <si>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</si>
  <si>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</si>
  <si>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</si>
  <si>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</si>
  <si>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</si>
  <si>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шт.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</si>
  <si>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</si>
  <si>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</si>
  <si>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</si>
  <si>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</si>
  <si>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</si>
  <si>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</si>
  <si>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</si>
  <si>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</si>
  <si>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</si>
  <si>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</si>
  <si>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</si>
  <si>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</si>
  <si>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</si>
  <si>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</si>
  <si>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</si>
  <si>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</si>
  <si>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</si>
  <si>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</si>
  <si>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</si>
  <si>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</si>
  <si>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</si>
  <si>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</si>
  <si>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</si>
  <si>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</si>
  <si>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</si>
  <si>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</si>
  <si>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</si>
  <si>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</si>
  <si>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</si>
  <si>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</si>
  <si>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</si>
  <si>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</si>
  <si>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</si>
  <si>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</si>
  <si>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</si>
  <si>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</si>
  <si>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</si>
  <si>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</si>
  <si>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</si>
  <si>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</si>
  <si>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</si>
  <si>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</si>
  <si>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</si>
  <si>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</si>
  <si>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</si>
  <si>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Липецкая область</t>
  </si>
  <si>
    <t>Развитие</t>
  </si>
  <si>
    <t>Мат. произ. расходы:</t>
  </si>
  <si>
    <t>Авито, ВК, сарафанное радио</t>
  </si>
  <si>
    <t>Помещение</t>
  </si>
  <si>
    <t>Ноутбук</t>
  </si>
  <si>
    <t>Лампа настольная</t>
  </si>
  <si>
    <t>Ножницы</t>
  </si>
  <si>
    <t>Страховые взносы</t>
  </si>
  <si>
    <t>Моделирование изделий, выход на маркетплейс, редактирование карточек</t>
  </si>
  <si>
    <t>Конкуренты в районе отсутствуют</t>
  </si>
  <si>
    <t>Название проекта: Ватное рукоделие</t>
  </si>
  <si>
    <t>Направление деятельности:   Ватное рукоделие</t>
  </si>
  <si>
    <t>Планируется развитие направления домашнего рукодели</t>
  </si>
  <si>
    <t>Термопринтер</t>
  </si>
  <si>
    <t>Флешка/карта памяти</t>
  </si>
  <si>
    <t>Контейнер для хранения</t>
  </si>
  <si>
    <t>Комод</t>
  </si>
  <si>
    <t>Кресло</t>
  </si>
  <si>
    <t>Моды</t>
  </si>
  <si>
    <t>Кисти</t>
  </si>
  <si>
    <t>Ватные украшения под елку</t>
  </si>
  <si>
    <t>Ватные сувениры</t>
  </si>
  <si>
    <t>Куколки из ваты</t>
  </si>
  <si>
    <t>Цели и задачи проекта:   
**Цели:**
1. **Создание устойчивого бизнеса по ватному рукоделию**: Обеспечить стабильный доход через продажу уникальных изделий ручной работы на маркетплейсах.
2. **Повышение узнаваемости бренда**: Сформировать сильный бренд, который ассоциируется с качеством и уникальностью продукции.
3. **Расширение ассортимента продукции**: Разработать и предложить новые виды изделий из ваты, чтобы привлечь более широкую аудиторию.
**Задачи:**
1. **Разработка и создание уникальных изделий**: Создавать разнообразные и качественные изделия из ваты, такие как игрушки, украшения, декор.
2. **Продвижение продукции на маркетплейсах**: Оптимизировать описания товаров, использовать высококачественные фотографии и привлекать отзывы покупателей для увеличения видимости и продаж.
3. **Анализ рынка и предпочтений клиентов**: Проводить регулярные исследования рынка для понимания трендов и предпочтений целевой аудитории.
4. **Участие в выставках и ярмарках**: Представлять продукцию на различных офлайн-мероприятиях для увеличения узнаваемости и привлечения новых клиентов.</t>
  </si>
  <si>
    <r>
      <t xml:space="preserve">Источники финансирования: </t>
    </r>
    <r>
      <rPr>
        <i/>
        <sz val="13"/>
        <color theme="1"/>
        <rFont val="Times New Roman"/>
        <family val="1"/>
        <charset val="204"/>
      </rPr>
      <t>(если требуется более 145 000 руб. инвестиций</t>
    </r>
    <r>
      <rPr>
        <sz val="13"/>
        <color theme="1"/>
        <rFont val="Times New Roman"/>
        <family val="1"/>
        <charset val="204"/>
      </rPr>
      <t xml:space="preserve">) </t>
    </r>
  </si>
  <si>
    <t>**Основные сегменты:**
1. **Женщины в возрасте от 25 до 45 лет**: Основная целевая аудитория, заинтересованная в уникальных и декоративных предметах для дома и подарков.
2. **Мамы с детьми**: Ищут безопасные и экологически чистые игрушки и украшения для своих детей.
3. **Коллекционеры и любители ручной работы**: Ценят уникальные и авторские изделия, готовые платить за эксклюзивные вещи.
4. **Покупатели подарков**: Люди, которые ищут оригинальные подарки для друзей и семьи.</t>
  </si>
  <si>
    <t>1. **Уникальность и эксклюзивность продукции**: Каждое изделие уникально, что привлекает покупателей, ищущих оригинальные и неповторимые вещи.
2. **Высокое качество материалов и исполнения**: Использование только высококачественной ваты и безопасных красителей.
3. **Экологичность продукции**: Все изделия изготавливаются из натуральных материалов, что соответствует современным трендам на экологичность.
4. **Гибкость и индивидуальный подход**: Возможность создания изделий по индивидуальным заказам и предпочтениям клиентов.</t>
  </si>
  <si>
    <t>**Низкая узнаваемость бренда**: Трудности с привлечением внимания и доверия покупателей на маркетплейсах.</t>
  </si>
  <si>
    <t>**Конкуренция с массовыми производителями**: Наличие множества дешевых аналогов на рынке.</t>
  </si>
  <si>
    <t>*Проблемы с логистикой и доставкой**: Задержки и повреждения товаров при транспортировке.</t>
  </si>
  <si>
    <t>**Изменение потребительских предпочтений**: Быстрая смена модных трендов и интересов аудитории.</t>
  </si>
  <si>
    <t>**Эффективное продвижение и маркетинг**: Инвестирование в рекламные кампании, использование социальных сетей и сотрудничество с блогерами для повышения узнаваемости бренда.</t>
  </si>
  <si>
    <t>**Фокус на уникальность и качество**: Постоянное улучшение качества продукции и акцент на уникальность изделий для выделения среди конкурентов.</t>
  </si>
  <si>
    <t>**Надежные партнеры по логистике**: Сотрудничество с проверенными логистическими компаниями и тщательная упаковка продукции для минимизации риска повреждений.</t>
  </si>
  <si>
    <t>**Мониторинг трендов и адаптация ассортимента**: Регулярный анализ рынка и адаптация ассортимента в соответствии с текущими трендами и предпочтениями потребителей.</t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</si>
  <si>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</t>
    </r>
    <r>
      <rPr>
        <sz val="11"/>
        <color theme="1"/>
        <rFont val="Calibri"/>
        <family val="2"/>
        <charset val="204"/>
        <scheme val="minor"/>
      </rPr>
      <t xml:space="preserve">  ð ИП (Патент, УСН), ОКВЭД:</t>
    </r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</si>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</sst>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0" fontId="27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3" fontId="26" fillId="0" borderId="1" xfId="0" applyNumberFormat="1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4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justify" wrapText="1"/>
    </xf>
    <xf numFmtId="49" fontId="2" fillId="0" borderId="0" xfId="0" applyNumberFormat="1" applyFont="1" applyAlignment="1">
      <alignment horizont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9" fillId="0" borderId="0" xfId="0" applyFont="1" applyAlignment="1">
      <alignment vertical="center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justify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 indent="11"/>
    </xf>
    <xf numFmtId="9" fontId="23" fillId="0" borderId="1" xfId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7" fillId="0" borderId="4" xfId="0" applyFont="1" applyBorder="1" applyAlignment="1">
      <alignment horizontal="justify" wrapText="1"/>
    </xf>
    <xf numFmtId="0" fontId="27" fillId="0" borderId="2" xfId="0" applyFont="1" applyBorder="1" applyAlignment="1">
      <alignment horizontal="justify" wrapText="1"/>
    </xf>
    <xf numFmtId="0" fontId="27" fillId="0" borderId="5" xfId="0" applyFont="1" applyBorder="1" applyAlignment="1">
      <alignment horizontal="justify" wrapText="1"/>
    </xf>
    <xf numFmtId="0" fontId="26" fillId="0" borderId="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justify" wrapText="1"/>
    </xf>
    <xf numFmtId="0" fontId="21" fillId="0" borderId="0" xfId="0" applyFont="1" applyAlignment="1">
      <alignment horizontal="justify"/>
    </xf>
    <xf numFmtId="14" fontId="0" fillId="0" borderId="0" xfId="0" applyNumberFormat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1"/>
  <sheetViews>
    <sheetView tabSelected="1" view="pageLayout" topLeftCell="A43" zoomScaleNormal="91" workbookViewId="0">
      <selection activeCell="M175" sqref="M175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2" ht="18.75" x14ac:dyDescent="0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8.75" x14ac:dyDescent="0.25">
      <c r="A3" s="1"/>
    </row>
    <row r="4" spans="1:12" ht="18.75" x14ac:dyDescent="0.25">
      <c r="A4" s="64" t="s">
        <v>31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25">
      <c r="A5" s="70" t="s">
        <v>164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25">
      <c r="A6" s="70" t="s">
        <v>165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x14ac:dyDescent="0.25">
      <c r="A7" s="70" t="s">
        <v>166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x14ac:dyDescent="0.25">
      <c r="A8" s="97" t="s">
        <v>167</v>
      </c>
      <c r="B8" s="97"/>
      <c r="C8" s="97"/>
      <c r="D8" s="97"/>
      <c r="E8" s="60"/>
      <c r="F8" s="60"/>
      <c r="G8" s="60"/>
      <c r="H8" s="60"/>
      <c r="I8" s="60"/>
      <c r="J8" s="60"/>
      <c r="K8" s="60"/>
      <c r="L8" s="60"/>
    </row>
    <row r="9" spans="1:12" x14ac:dyDescent="0.25">
      <c r="A9" s="97" t="s">
        <v>82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x14ac:dyDescent="0.25">
      <c r="A10" s="97" t="s">
        <v>168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x14ac:dyDescent="0.25">
      <c r="A11" s="97" t="s">
        <v>83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x14ac:dyDescent="0.25">
      <c r="A12" s="97" t="s">
        <v>169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x14ac:dyDescent="0.25">
      <c r="A13" s="97" t="s">
        <v>84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x14ac:dyDescent="0.25">
      <c r="A14" s="97" t="s">
        <v>170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x14ac:dyDescent="0.25">
      <c r="A15" s="97" t="s">
        <v>85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x14ac:dyDescent="0.25">
      <c r="A16" s="97" t="s">
        <v>170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4" x14ac:dyDescent="0.25">
      <c r="A17" s="122" t="s">
        <v>32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4" ht="16.5" x14ac:dyDescent="0.25">
      <c r="A18" s="113" t="s">
        <v>138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4"/>
      <c r="N18" s="4"/>
    </row>
    <row r="19" spans="1:14" ht="294" customHeight="1" x14ac:dyDescent="0.25">
      <c r="A19" s="106" t="s">
        <v>151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4"/>
      <c r="N19" s="4"/>
    </row>
    <row r="20" spans="1:14" ht="16.5" x14ac:dyDescent="0.25">
      <c r="A20" s="113" t="s">
        <v>139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4"/>
      <c r="N20" s="4"/>
    </row>
    <row r="21" spans="1:14" x14ac:dyDescent="0.25">
      <c r="A21" s="101" t="s">
        <v>86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</row>
    <row r="22" spans="1:14" x14ac:dyDescent="0.25">
      <c r="A22" s="101" t="s">
        <v>163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14" ht="17.25" customHeight="1" x14ac:dyDescent="0.25">
      <c r="A23" s="107" t="s">
        <v>87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9"/>
      <c r="N23" s="19"/>
    </row>
    <row r="24" spans="1:14" ht="17.25" customHeight="1" x14ac:dyDescent="0.25">
      <c r="A24" s="107" t="s">
        <v>171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9"/>
      <c r="N24" s="19"/>
    </row>
    <row r="25" spans="1:14" ht="17.25" customHeight="1" x14ac:dyDescent="0.25">
      <c r="A25" s="108" t="s">
        <v>88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9"/>
      <c r="N25" s="19"/>
    </row>
    <row r="26" spans="1:14" ht="17.25" customHeight="1" x14ac:dyDescent="0.25">
      <c r="A26" s="108" t="s">
        <v>131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9"/>
      <c r="N26" s="19"/>
    </row>
    <row r="27" spans="1:14" x14ac:dyDescent="0.25">
      <c r="A27" s="101" t="s">
        <v>64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  <row r="28" spans="1:14" ht="18.75" x14ac:dyDescent="0.25">
      <c r="A28" s="64" t="s">
        <v>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4" ht="16.5" x14ac:dyDescent="0.25">
      <c r="A29" s="53" t="s">
        <v>90</v>
      </c>
      <c r="B29" s="53" t="s">
        <v>91</v>
      </c>
      <c r="C29" s="109" t="s">
        <v>89</v>
      </c>
      <c r="D29" s="110"/>
      <c r="E29" s="109" t="s">
        <v>97</v>
      </c>
      <c r="F29" s="110"/>
      <c r="G29" s="4"/>
      <c r="H29" s="4"/>
      <c r="I29" s="4"/>
      <c r="J29" s="4"/>
      <c r="K29" s="4"/>
      <c r="L29" s="4"/>
    </row>
    <row r="30" spans="1:14" ht="16.5" x14ac:dyDescent="0.25">
      <c r="A30" s="53"/>
      <c r="B30" s="53">
        <v>0</v>
      </c>
      <c r="C30" s="109">
        <v>0</v>
      </c>
      <c r="D30" s="110"/>
      <c r="E30" s="109">
        <f>B30*C30</f>
        <v>0</v>
      </c>
      <c r="F30" s="110"/>
      <c r="G30" s="4"/>
      <c r="H30" s="4"/>
      <c r="I30" s="4"/>
      <c r="J30" s="4"/>
      <c r="K30" s="4"/>
      <c r="L30" s="4"/>
    </row>
    <row r="31" spans="1:14" ht="16.5" x14ac:dyDescent="0.25">
      <c r="A31" s="53"/>
      <c r="B31" s="54"/>
      <c r="C31" s="109"/>
      <c r="D31" s="110"/>
      <c r="E31" s="109">
        <f t="shared" ref="E31:E32" si="0">B31*C31</f>
        <v>0</v>
      </c>
      <c r="F31" s="110"/>
      <c r="G31" s="4"/>
      <c r="H31" s="4"/>
      <c r="I31" s="4"/>
      <c r="J31" s="4"/>
      <c r="K31" s="4"/>
      <c r="L31" s="4"/>
    </row>
    <row r="32" spans="1:14" ht="16.5" x14ac:dyDescent="0.25">
      <c r="A32" s="53" t="s">
        <v>6</v>
      </c>
      <c r="B32" s="53">
        <f>SUM(B30:B31)</f>
        <v>0</v>
      </c>
      <c r="C32" s="109">
        <f>SUM(C30:C31)</f>
        <v>0</v>
      </c>
      <c r="D32" s="110"/>
      <c r="E32" s="109">
        <f t="shared" si="0"/>
        <v>0</v>
      </c>
      <c r="F32" s="110"/>
      <c r="G32" s="4"/>
      <c r="H32" s="4"/>
      <c r="I32" s="4"/>
      <c r="J32" s="4"/>
      <c r="K32" s="4"/>
      <c r="L32" s="4"/>
    </row>
    <row r="33" spans="1:12" ht="16.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ht="16.5" x14ac:dyDescent="0.25">
      <c r="A34" s="98" t="s">
        <v>65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x14ac:dyDescent="0.25">
      <c r="A35" t="s">
        <v>92</v>
      </c>
    </row>
    <row r="36" spans="1:12" ht="14.25" customHeight="1" x14ac:dyDescent="0.25">
      <c r="A36" s="100" t="s">
        <v>140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2" x14ac:dyDescent="0.25">
      <c r="A37" t="s">
        <v>93</v>
      </c>
    </row>
    <row r="38" spans="1:12" x14ac:dyDescent="0.25">
      <c r="A38" s="69" t="s">
        <v>128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25">
      <c r="A39" s="69" t="s">
        <v>94</v>
      </c>
      <c r="B39" s="69"/>
      <c r="C39" s="69"/>
      <c r="D39" s="46">
        <v>1</v>
      </c>
    </row>
    <row r="40" spans="1:12" ht="15.75" x14ac:dyDescent="0.25">
      <c r="A40" t="s">
        <v>95</v>
      </c>
      <c r="D40" s="47">
        <f>$M135</f>
        <v>9</v>
      </c>
    </row>
    <row r="41" spans="1:12" ht="16.5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12" x14ac:dyDescent="0.25">
      <c r="A42" s="101" t="s">
        <v>96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2" ht="33.75" customHeight="1" x14ac:dyDescent="0.25">
      <c r="A43" s="102" t="s">
        <v>12</v>
      </c>
      <c r="B43" s="103"/>
      <c r="C43" s="25" t="s">
        <v>1</v>
      </c>
      <c r="D43" s="25" t="s">
        <v>2</v>
      </c>
      <c r="E43" s="104" t="s">
        <v>3</v>
      </c>
      <c r="F43" s="104"/>
      <c r="G43" s="104"/>
      <c r="H43" s="105" t="s">
        <v>4</v>
      </c>
      <c r="I43" s="105"/>
      <c r="J43" s="105"/>
      <c r="K43" s="105"/>
      <c r="L43" s="105"/>
    </row>
    <row r="44" spans="1:12" hidden="1" x14ac:dyDescent="0.25">
      <c r="A44" s="92"/>
      <c r="B44" s="93"/>
      <c r="C44" s="27"/>
      <c r="D44" s="27"/>
      <c r="E44" s="121">
        <f t="shared" ref="E44:E46" si="1">C44*D44</f>
        <v>0</v>
      </c>
      <c r="F44" s="121"/>
      <c r="G44" s="121"/>
      <c r="H44" s="88"/>
      <c r="I44" s="88"/>
      <c r="J44" s="88"/>
      <c r="K44" s="88"/>
      <c r="L44" s="88"/>
    </row>
    <row r="45" spans="1:12" hidden="1" x14ac:dyDescent="0.25">
      <c r="A45" s="92"/>
      <c r="B45" s="93"/>
      <c r="C45" s="27"/>
      <c r="D45" s="27"/>
      <c r="E45" s="121">
        <f t="shared" si="1"/>
        <v>0</v>
      </c>
      <c r="F45" s="121"/>
      <c r="G45" s="121"/>
      <c r="H45" s="88"/>
      <c r="I45" s="88"/>
      <c r="J45" s="88"/>
      <c r="K45" s="88"/>
      <c r="L45" s="88"/>
    </row>
    <row r="46" spans="1:12" hidden="1" x14ac:dyDescent="0.25">
      <c r="A46" s="92"/>
      <c r="B46" s="93"/>
      <c r="C46" s="27"/>
      <c r="D46" s="27"/>
      <c r="E46" s="121">
        <f t="shared" si="1"/>
        <v>0</v>
      </c>
      <c r="F46" s="121"/>
      <c r="G46" s="121"/>
      <c r="H46" s="88"/>
      <c r="I46" s="88"/>
      <c r="J46" s="88"/>
      <c r="K46" s="88"/>
      <c r="L46" s="88"/>
    </row>
    <row r="47" spans="1:12" x14ac:dyDescent="0.25">
      <c r="A47" s="119" t="s">
        <v>5</v>
      </c>
      <c r="B47" s="120"/>
      <c r="C47" s="29"/>
      <c r="D47" s="29"/>
      <c r="E47" s="116">
        <f>SUM(E48:E55)</f>
        <v>129070</v>
      </c>
      <c r="F47" s="117"/>
      <c r="G47" s="117"/>
      <c r="H47" s="117"/>
      <c r="I47" s="117"/>
      <c r="J47" s="117"/>
      <c r="K47" s="117"/>
      <c r="L47" s="117"/>
    </row>
    <row r="48" spans="1:12" ht="18" customHeight="1" x14ac:dyDescent="0.25">
      <c r="A48" s="89" t="s">
        <v>141</v>
      </c>
      <c r="B48" s="91"/>
      <c r="C48" s="58">
        <v>1</v>
      </c>
      <c r="D48" s="58">
        <v>5000</v>
      </c>
      <c r="E48" s="149">
        <f>C48*D48</f>
        <v>5000</v>
      </c>
      <c r="F48" s="149"/>
      <c r="G48" s="149"/>
      <c r="H48" s="150"/>
      <c r="I48" s="150"/>
      <c r="J48" s="150"/>
      <c r="K48" s="150"/>
      <c r="L48" s="150"/>
    </row>
    <row r="49" spans="1:12" ht="18" customHeight="1" x14ac:dyDescent="0.25">
      <c r="A49" s="89" t="s">
        <v>134</v>
      </c>
      <c r="B49" s="91"/>
      <c r="C49" s="58">
        <v>1</v>
      </c>
      <c r="D49" s="58">
        <v>5000</v>
      </c>
      <c r="E49" s="149">
        <f t="shared" ref="E49:E51" si="2">C49*D49</f>
        <v>5000</v>
      </c>
      <c r="F49" s="149"/>
      <c r="G49" s="149"/>
      <c r="H49" s="150"/>
      <c r="I49" s="150"/>
      <c r="J49" s="150"/>
      <c r="K49" s="150"/>
      <c r="L49" s="150"/>
    </row>
    <row r="50" spans="1:12" ht="18" customHeight="1" x14ac:dyDescent="0.25">
      <c r="A50" s="89" t="s">
        <v>142</v>
      </c>
      <c r="B50" s="91"/>
      <c r="C50" s="58">
        <v>1</v>
      </c>
      <c r="D50" s="58">
        <v>2320</v>
      </c>
      <c r="E50" s="149">
        <f t="shared" si="2"/>
        <v>2320</v>
      </c>
      <c r="F50" s="149"/>
      <c r="G50" s="149"/>
      <c r="H50" s="150"/>
      <c r="I50" s="150"/>
      <c r="J50" s="150"/>
      <c r="K50" s="150"/>
      <c r="L50" s="150"/>
    </row>
    <row r="51" spans="1:12" ht="18" customHeight="1" x14ac:dyDescent="0.25">
      <c r="A51" s="89" t="s">
        <v>133</v>
      </c>
      <c r="B51" s="91"/>
      <c r="C51" s="58">
        <v>1</v>
      </c>
      <c r="D51" s="58">
        <v>3670</v>
      </c>
      <c r="E51" s="149">
        <f t="shared" si="2"/>
        <v>3670</v>
      </c>
      <c r="F51" s="149"/>
      <c r="G51" s="149"/>
      <c r="H51" s="150"/>
      <c r="I51" s="150"/>
      <c r="J51" s="150"/>
      <c r="K51" s="150"/>
      <c r="L51" s="150"/>
    </row>
    <row r="52" spans="1:12" ht="18" customHeight="1" x14ac:dyDescent="0.25">
      <c r="A52" s="89" t="s">
        <v>143</v>
      </c>
      <c r="B52" s="91"/>
      <c r="C52" s="58">
        <v>10</v>
      </c>
      <c r="D52" s="58">
        <v>200</v>
      </c>
      <c r="E52" s="149">
        <f>C52*D52</f>
        <v>2000</v>
      </c>
      <c r="F52" s="149"/>
      <c r="G52" s="149"/>
      <c r="H52" s="150"/>
      <c r="I52" s="150"/>
      <c r="J52" s="150"/>
      <c r="K52" s="150"/>
      <c r="L52" s="150"/>
    </row>
    <row r="53" spans="1:12" ht="18" customHeight="1" x14ac:dyDescent="0.25">
      <c r="A53" s="89" t="s">
        <v>144</v>
      </c>
      <c r="B53" s="91"/>
      <c r="C53" s="58">
        <v>1</v>
      </c>
      <c r="D53" s="58">
        <v>15000</v>
      </c>
      <c r="E53" s="149">
        <f t="shared" ref="E53:E55" si="3">C53*D53</f>
        <v>15000</v>
      </c>
      <c r="F53" s="149"/>
      <c r="G53" s="149"/>
      <c r="H53" s="150"/>
      <c r="I53" s="150"/>
      <c r="J53" s="150"/>
      <c r="K53" s="150"/>
      <c r="L53" s="150"/>
    </row>
    <row r="54" spans="1:12" ht="18" customHeight="1" x14ac:dyDescent="0.25">
      <c r="A54" s="89" t="s">
        <v>145</v>
      </c>
      <c r="B54" s="91"/>
      <c r="C54" s="58">
        <v>1</v>
      </c>
      <c r="D54" s="58">
        <v>11300</v>
      </c>
      <c r="E54" s="149">
        <f t="shared" si="3"/>
        <v>11300</v>
      </c>
      <c r="F54" s="149"/>
      <c r="G54" s="149"/>
      <c r="H54" s="150"/>
      <c r="I54" s="150"/>
      <c r="J54" s="150"/>
      <c r="K54" s="150"/>
      <c r="L54" s="150"/>
    </row>
    <row r="55" spans="1:12" ht="18" customHeight="1" x14ac:dyDescent="0.25">
      <c r="A55" s="89" t="s">
        <v>132</v>
      </c>
      <c r="B55" s="91"/>
      <c r="C55" s="58">
        <v>1</v>
      </c>
      <c r="D55" s="58">
        <v>84780</v>
      </c>
      <c r="E55" s="149">
        <f t="shared" si="3"/>
        <v>84780</v>
      </c>
      <c r="F55" s="149"/>
      <c r="G55" s="149"/>
      <c r="H55" s="150"/>
      <c r="I55" s="150"/>
      <c r="J55" s="150"/>
      <c r="K55" s="150"/>
      <c r="L55" s="150"/>
    </row>
    <row r="56" spans="1:12" x14ac:dyDescent="0.25">
      <c r="A56" s="119" t="s">
        <v>129</v>
      </c>
      <c r="B56" s="120"/>
      <c r="C56" s="29"/>
      <c r="D56" s="29"/>
      <c r="E56" s="117">
        <f>SUM(E57:G58)</f>
        <v>20500</v>
      </c>
      <c r="F56" s="117"/>
      <c r="G56" s="117"/>
      <c r="H56" s="117"/>
      <c r="I56" s="117"/>
      <c r="J56" s="117"/>
      <c r="K56" s="117"/>
      <c r="L56" s="117"/>
    </row>
    <row r="57" spans="1:12" ht="17.100000000000001" customHeight="1" x14ac:dyDescent="0.25">
      <c r="A57" s="164" t="s">
        <v>146</v>
      </c>
      <c r="B57" s="165"/>
      <c r="C57" s="59">
        <v>20</v>
      </c>
      <c r="D57" s="59">
        <v>1000</v>
      </c>
      <c r="E57" s="166">
        <f>C57*D57</f>
        <v>20000</v>
      </c>
      <c r="F57" s="166"/>
      <c r="G57" s="166"/>
      <c r="H57" s="150"/>
      <c r="I57" s="150"/>
      <c r="J57" s="150"/>
      <c r="K57" s="150"/>
      <c r="L57" s="150"/>
    </row>
    <row r="58" spans="1:12" ht="17.100000000000001" customHeight="1" x14ac:dyDescent="0.25">
      <c r="A58" s="164" t="s">
        <v>147</v>
      </c>
      <c r="B58" s="165"/>
      <c r="C58" s="59">
        <v>2</v>
      </c>
      <c r="D58" s="59">
        <v>250</v>
      </c>
      <c r="E58" s="166">
        <f t="shared" ref="E58" si="4">C58*D58</f>
        <v>500</v>
      </c>
      <c r="F58" s="166"/>
      <c r="G58" s="166"/>
      <c r="H58" s="150"/>
      <c r="I58" s="150"/>
      <c r="J58" s="150"/>
      <c r="K58" s="150"/>
      <c r="L58" s="150"/>
    </row>
    <row r="59" spans="1:12" x14ac:dyDescent="0.25">
      <c r="A59" s="114" t="s">
        <v>6</v>
      </c>
      <c r="B59" s="115"/>
      <c r="C59" s="29"/>
      <c r="D59" s="29"/>
      <c r="E59" s="116">
        <f>E47+E56</f>
        <v>149570</v>
      </c>
      <c r="F59" s="117"/>
      <c r="G59" s="117"/>
      <c r="H59" s="114"/>
      <c r="I59" s="118"/>
      <c r="J59" s="118"/>
      <c r="K59" s="118"/>
      <c r="L59" s="115"/>
    </row>
    <row r="60" spans="1:12" ht="16.5" x14ac:dyDescent="0.25">
      <c r="A60" s="83" t="s">
        <v>152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12" ht="15.75" x14ac:dyDescent="0.25">
      <c r="D61" s="47"/>
    </row>
    <row r="62" spans="1:12" ht="15.75" x14ac:dyDescent="0.25">
      <c r="A62" t="s">
        <v>98</v>
      </c>
      <c r="D62" s="47"/>
    </row>
    <row r="63" spans="1:12" ht="41.25" customHeight="1" x14ac:dyDescent="0.25">
      <c r="A63" s="75" t="s">
        <v>12</v>
      </c>
      <c r="B63" s="77" t="s">
        <v>99</v>
      </c>
      <c r="C63" s="78"/>
      <c r="D63" s="78"/>
      <c r="E63" s="78"/>
      <c r="F63" s="79"/>
      <c r="G63" s="75" t="s">
        <v>100</v>
      </c>
      <c r="H63" s="76" t="s">
        <v>101</v>
      </c>
      <c r="I63" s="76"/>
      <c r="J63" s="76"/>
    </row>
    <row r="64" spans="1:12" x14ac:dyDescent="0.25">
      <c r="A64" s="75"/>
      <c r="B64" s="80"/>
      <c r="C64" s="81"/>
      <c r="D64" s="81"/>
      <c r="E64" s="81"/>
      <c r="F64" s="82"/>
      <c r="G64" s="75"/>
      <c r="H64" s="48" t="s">
        <v>102</v>
      </c>
      <c r="I64" s="44" t="s">
        <v>103</v>
      </c>
      <c r="J64" s="44" t="s">
        <v>104</v>
      </c>
    </row>
    <row r="65" spans="1:12" ht="29.25" customHeight="1" x14ac:dyDescent="0.25">
      <c r="A65" s="52" t="s">
        <v>132</v>
      </c>
      <c r="B65" s="134" t="s">
        <v>136</v>
      </c>
      <c r="C65" s="135"/>
      <c r="D65" s="135"/>
      <c r="E65" s="135"/>
      <c r="F65" s="136"/>
      <c r="G65" s="52">
        <v>1</v>
      </c>
      <c r="H65" s="33">
        <v>60000</v>
      </c>
      <c r="I65" s="33">
        <v>84780</v>
      </c>
      <c r="J65" s="33">
        <v>105000</v>
      </c>
    </row>
    <row r="66" spans="1:12" x14ac:dyDescent="0.25">
      <c r="A66" s="61" t="s">
        <v>6</v>
      </c>
      <c r="B66" s="62"/>
      <c r="C66" s="62"/>
      <c r="D66" s="62"/>
      <c r="E66" s="62"/>
      <c r="F66" s="63"/>
      <c r="G66" s="52">
        <f>SUM(G65:G65)</f>
        <v>1</v>
      </c>
      <c r="H66" s="33">
        <f>SUM(H65:H65)</f>
        <v>60000</v>
      </c>
      <c r="I66" s="33">
        <f>SUM(I65:I65)</f>
        <v>84780</v>
      </c>
      <c r="J66" s="33">
        <f>SUM(J65:J65)</f>
        <v>105000</v>
      </c>
    </row>
    <row r="67" spans="1:12" ht="15.75" x14ac:dyDescent="0.25">
      <c r="D67" s="47"/>
    </row>
    <row r="68" spans="1:12" ht="15.75" customHeight="1" x14ac:dyDescent="0.25">
      <c r="A68" s="64" t="s">
        <v>109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 ht="15.75" customHeight="1" x14ac:dyDescent="0.25">
      <c r="A69" s="65" t="s">
        <v>105</v>
      </c>
      <c r="B69" s="65"/>
      <c r="C69" s="65"/>
      <c r="D69" s="65"/>
      <c r="E69" s="65"/>
      <c r="F69" s="65"/>
    </row>
    <row r="70" spans="1:12" ht="103.5" customHeight="1" x14ac:dyDescent="0.25">
      <c r="A70" s="66" t="s">
        <v>153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1:12" ht="15.75" customHeight="1" x14ac:dyDescent="0.25">
      <c r="A71" s="68" t="s">
        <v>106</v>
      </c>
      <c r="B71" s="68"/>
      <c r="C71" s="68"/>
      <c r="D71" s="68"/>
      <c r="E71" s="68"/>
      <c r="F71" s="68"/>
    </row>
    <row r="72" spans="1:12" ht="15.75" customHeight="1" x14ac:dyDescent="0.25">
      <c r="A72" s="69" t="s">
        <v>127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</row>
    <row r="73" spans="1:12" ht="15.75" customHeight="1" x14ac:dyDescent="0.25">
      <c r="A73" s="68" t="s">
        <v>107</v>
      </c>
      <c r="B73" s="68"/>
      <c r="C73" s="68"/>
      <c r="D73" s="68"/>
      <c r="E73" s="68"/>
      <c r="F73" s="68"/>
    </row>
    <row r="74" spans="1:12" ht="15.75" customHeight="1" x14ac:dyDescent="0.25">
      <c r="A74" s="69" t="s">
        <v>137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</row>
    <row r="75" spans="1:12" ht="15.75" customHeight="1" x14ac:dyDescent="0.25">
      <c r="A75" s="68" t="s">
        <v>108</v>
      </c>
      <c r="B75" s="68"/>
      <c r="C75" s="68"/>
      <c r="D75" s="68"/>
      <c r="E75" s="68"/>
      <c r="F75" s="68"/>
    </row>
    <row r="76" spans="1:12" ht="110.25" customHeight="1" x14ac:dyDescent="0.25">
      <c r="A76" s="66" t="s">
        <v>154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1:12" ht="18.75" x14ac:dyDescent="0.25">
      <c r="A77" s="64" t="s">
        <v>117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 x14ac:dyDescent="0.25">
      <c r="A78" s="68" t="s">
        <v>110</v>
      </c>
      <c r="B78" s="68"/>
      <c r="C78" s="68"/>
      <c r="D78" s="68"/>
      <c r="E78" s="68"/>
      <c r="F78" s="68"/>
    </row>
    <row r="79" spans="1:12" x14ac:dyDescent="0.25">
      <c r="A79" s="69" t="s">
        <v>127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</row>
    <row r="80" spans="1:12" ht="18.75" customHeight="1" x14ac:dyDescent="0.25">
      <c r="A80" s="68" t="s">
        <v>112</v>
      </c>
      <c r="B80" s="68"/>
      <c r="C80" s="68"/>
      <c r="D80" s="68"/>
      <c r="E80" s="68"/>
      <c r="F80" s="68"/>
    </row>
    <row r="81" spans="1:16" ht="15" customHeight="1" x14ac:dyDescent="0.25">
      <c r="A81" s="69" t="s">
        <v>130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</row>
    <row r="82" spans="1:16" ht="18.75" customHeight="1" x14ac:dyDescent="0.25">
      <c r="A82" s="68" t="s">
        <v>111</v>
      </c>
      <c r="B82" s="68"/>
      <c r="C82" s="68"/>
      <c r="D82" s="68"/>
      <c r="E82" s="68"/>
      <c r="F82" s="68"/>
    </row>
    <row r="83" spans="1:16" ht="51.75" customHeight="1" x14ac:dyDescent="0.3">
      <c r="A83" s="154" t="s">
        <v>7</v>
      </c>
      <c r="B83" s="158"/>
      <c r="C83" s="155"/>
      <c r="D83" s="160" t="s">
        <v>46</v>
      </c>
      <c r="E83" s="162" t="s">
        <v>47</v>
      </c>
      <c r="F83" s="162" t="s">
        <v>8</v>
      </c>
      <c r="G83" s="154" t="s">
        <v>62</v>
      </c>
      <c r="H83" s="155"/>
      <c r="I83" s="154" t="s">
        <v>9</v>
      </c>
      <c r="J83" s="155"/>
      <c r="K83" s="138" t="s">
        <v>61</v>
      </c>
      <c r="L83" s="139"/>
      <c r="M83" s="2"/>
      <c r="N83" s="2"/>
      <c r="O83" s="2"/>
      <c r="P83" s="2"/>
    </row>
    <row r="84" spans="1:16" ht="17.25" x14ac:dyDescent="0.3">
      <c r="A84" s="156"/>
      <c r="B84" s="159"/>
      <c r="C84" s="157"/>
      <c r="D84" s="161"/>
      <c r="E84" s="163"/>
      <c r="F84" s="163"/>
      <c r="G84" s="156"/>
      <c r="H84" s="157"/>
      <c r="I84" s="156"/>
      <c r="J84" s="157"/>
      <c r="K84" s="140"/>
      <c r="L84" s="141"/>
      <c r="M84" s="2"/>
      <c r="N84" s="2"/>
      <c r="O84" s="2"/>
      <c r="P84" s="2"/>
    </row>
    <row r="85" spans="1:16" ht="17.25" x14ac:dyDescent="0.3">
      <c r="A85" s="92">
        <v>1</v>
      </c>
      <c r="B85" s="127"/>
      <c r="C85" s="93"/>
      <c r="D85" s="26">
        <v>2</v>
      </c>
      <c r="E85" s="28">
        <v>3</v>
      </c>
      <c r="F85" s="28">
        <v>4</v>
      </c>
      <c r="G85" s="92">
        <v>5</v>
      </c>
      <c r="H85" s="93"/>
      <c r="I85" s="92">
        <v>6</v>
      </c>
      <c r="J85" s="93"/>
      <c r="K85" s="111">
        <v>7</v>
      </c>
      <c r="L85" s="112"/>
      <c r="M85" s="2"/>
      <c r="N85" s="2"/>
      <c r="O85" s="2"/>
      <c r="P85" s="2"/>
    </row>
    <row r="86" spans="1:16" ht="17.25" customHeight="1" x14ac:dyDescent="0.3">
      <c r="A86" s="89" t="s">
        <v>148</v>
      </c>
      <c r="B86" s="90"/>
      <c r="C86" s="91"/>
      <c r="D86" s="58" t="s">
        <v>81</v>
      </c>
      <c r="E86" s="58">
        <v>25</v>
      </c>
      <c r="F86" s="58">
        <v>500</v>
      </c>
      <c r="G86" s="92">
        <f>E86*F86</f>
        <v>12500</v>
      </c>
      <c r="H86" s="93"/>
      <c r="I86" s="71">
        <v>50</v>
      </c>
      <c r="J86" s="72"/>
      <c r="K86" s="73">
        <f>E86*I86</f>
        <v>1250</v>
      </c>
      <c r="L86" s="74"/>
      <c r="M86" s="2"/>
      <c r="N86" s="2"/>
      <c r="O86" s="2"/>
      <c r="P86" s="2"/>
    </row>
    <row r="87" spans="1:16" ht="17.25" x14ac:dyDescent="0.3">
      <c r="A87" s="89" t="s">
        <v>149</v>
      </c>
      <c r="B87" s="90"/>
      <c r="C87" s="91"/>
      <c r="D87" s="58" t="s">
        <v>81</v>
      </c>
      <c r="E87" s="58">
        <v>20</v>
      </c>
      <c r="F87" s="58">
        <v>300</v>
      </c>
      <c r="G87" s="92">
        <f>E87*F87</f>
        <v>6000</v>
      </c>
      <c r="H87" s="93"/>
      <c r="I87" s="71">
        <v>30</v>
      </c>
      <c r="J87" s="72"/>
      <c r="K87" s="73">
        <f>E87*I87</f>
        <v>600</v>
      </c>
      <c r="L87" s="74"/>
      <c r="M87" s="2"/>
      <c r="N87" s="2"/>
      <c r="O87" s="2"/>
      <c r="P87" s="2"/>
    </row>
    <row r="88" spans="1:16" ht="17.25" customHeight="1" x14ac:dyDescent="0.3">
      <c r="A88" s="89" t="s">
        <v>150</v>
      </c>
      <c r="B88" s="90"/>
      <c r="C88" s="91"/>
      <c r="D88" s="58" t="s">
        <v>81</v>
      </c>
      <c r="E88" s="58">
        <v>10</v>
      </c>
      <c r="F88" s="58">
        <v>1000</v>
      </c>
      <c r="G88" s="92">
        <f>E88*F88</f>
        <v>10000</v>
      </c>
      <c r="H88" s="93"/>
      <c r="I88" s="71">
        <v>100</v>
      </c>
      <c r="J88" s="72"/>
      <c r="K88" s="73">
        <f>E88*I88</f>
        <v>1000</v>
      </c>
      <c r="L88" s="74"/>
      <c r="M88" s="2"/>
      <c r="N88" s="2"/>
      <c r="O88" s="2"/>
      <c r="P88" s="2"/>
    </row>
    <row r="89" spans="1:16" ht="17.25" hidden="1" x14ac:dyDescent="0.3">
      <c r="A89" s="89"/>
      <c r="B89" s="90"/>
      <c r="C89" s="91"/>
      <c r="D89" s="27"/>
      <c r="E89" s="27"/>
      <c r="F89" s="27"/>
      <c r="G89" s="92">
        <f t="shared" ref="G89:G93" si="5">E89*F89</f>
        <v>0</v>
      </c>
      <c r="H89" s="93"/>
      <c r="I89" s="92"/>
      <c r="J89" s="93"/>
      <c r="K89" s="111">
        <f t="shared" ref="K89:K93" si="6">E89*I89</f>
        <v>0</v>
      </c>
      <c r="L89" s="112"/>
      <c r="M89" s="2"/>
      <c r="N89" s="2"/>
      <c r="O89" s="2"/>
      <c r="P89" s="2"/>
    </row>
    <row r="90" spans="1:16" ht="17.25" hidden="1" x14ac:dyDescent="0.3">
      <c r="A90" s="89"/>
      <c r="B90" s="90"/>
      <c r="C90" s="91"/>
      <c r="D90" s="27"/>
      <c r="E90" s="27"/>
      <c r="F90" s="27"/>
      <c r="G90" s="92">
        <f t="shared" si="5"/>
        <v>0</v>
      </c>
      <c r="H90" s="93"/>
      <c r="I90" s="92"/>
      <c r="J90" s="93"/>
      <c r="K90" s="111">
        <f t="shared" si="6"/>
        <v>0</v>
      </c>
      <c r="L90" s="112"/>
      <c r="M90" s="2"/>
      <c r="N90" s="2"/>
      <c r="O90" s="2"/>
      <c r="P90" s="2"/>
    </row>
    <row r="91" spans="1:16" ht="17.25" hidden="1" x14ac:dyDescent="0.3">
      <c r="A91" s="89"/>
      <c r="B91" s="90"/>
      <c r="C91" s="91"/>
      <c r="D91" s="27"/>
      <c r="E91" s="27"/>
      <c r="F91" s="27"/>
      <c r="G91" s="92">
        <f t="shared" si="5"/>
        <v>0</v>
      </c>
      <c r="H91" s="93"/>
      <c r="I91" s="92"/>
      <c r="J91" s="93"/>
      <c r="K91" s="111">
        <f t="shared" si="6"/>
        <v>0</v>
      </c>
      <c r="L91" s="112"/>
      <c r="M91" s="2"/>
      <c r="N91" s="2"/>
      <c r="O91" s="2"/>
      <c r="P91" s="2"/>
    </row>
    <row r="92" spans="1:16" ht="17.25" hidden="1" x14ac:dyDescent="0.3">
      <c r="A92" s="89"/>
      <c r="B92" s="90"/>
      <c r="C92" s="91"/>
      <c r="D92" s="27"/>
      <c r="E92" s="27"/>
      <c r="F92" s="27"/>
      <c r="G92" s="92">
        <f t="shared" si="5"/>
        <v>0</v>
      </c>
      <c r="H92" s="93"/>
      <c r="I92" s="92"/>
      <c r="J92" s="93"/>
      <c r="K92" s="111">
        <f t="shared" si="6"/>
        <v>0</v>
      </c>
      <c r="L92" s="112"/>
      <c r="M92" s="2"/>
      <c r="N92" s="2"/>
      <c r="O92" s="2"/>
      <c r="P92" s="2"/>
    </row>
    <row r="93" spans="1:16" ht="17.25" hidden="1" x14ac:dyDescent="0.3">
      <c r="A93" s="89"/>
      <c r="B93" s="90"/>
      <c r="C93" s="91"/>
      <c r="D93" s="27"/>
      <c r="E93" s="27"/>
      <c r="F93" s="27"/>
      <c r="G93" s="92">
        <f t="shared" si="5"/>
        <v>0</v>
      </c>
      <c r="H93" s="93"/>
      <c r="I93" s="92"/>
      <c r="J93" s="93"/>
      <c r="K93" s="111">
        <f t="shared" si="6"/>
        <v>0</v>
      </c>
      <c r="L93" s="112"/>
      <c r="M93" s="2"/>
      <c r="N93" s="2"/>
      <c r="O93" s="2"/>
      <c r="P93" s="2"/>
    </row>
    <row r="94" spans="1:16" ht="17.25" x14ac:dyDescent="0.3">
      <c r="A94" s="89" t="s">
        <v>10</v>
      </c>
      <c r="B94" s="90"/>
      <c r="C94" s="91"/>
      <c r="D94" s="27"/>
      <c r="E94" s="27">
        <f>SUM(E86:E93)</f>
        <v>55</v>
      </c>
      <c r="F94" s="28" t="s">
        <v>11</v>
      </c>
      <c r="G94" s="92">
        <f>SUM(G86:G93)</f>
        <v>28500</v>
      </c>
      <c r="H94" s="93"/>
      <c r="I94" s="92" t="s">
        <v>11</v>
      </c>
      <c r="J94" s="93"/>
      <c r="K94" s="111">
        <f>SUM(K86:K93)</f>
        <v>2850</v>
      </c>
      <c r="L94" s="112"/>
      <c r="M94" s="2"/>
      <c r="N94" s="2"/>
      <c r="O94" s="2"/>
      <c r="P94" s="2"/>
    </row>
    <row r="95" spans="1:16" ht="17.25" x14ac:dyDescent="0.3">
      <c r="A95" s="15"/>
      <c r="B95" s="15"/>
      <c r="C95" s="15"/>
      <c r="D95" s="16"/>
      <c r="E95" s="16"/>
      <c r="F95" s="17"/>
      <c r="G95" s="17"/>
      <c r="H95" s="17"/>
      <c r="I95" s="17"/>
      <c r="J95" s="17"/>
      <c r="K95" s="18"/>
      <c r="L95" s="18"/>
      <c r="M95" s="2"/>
      <c r="N95" s="2"/>
      <c r="O95" s="2"/>
      <c r="P95" s="2"/>
    </row>
    <row r="96" spans="1:16" x14ac:dyDescent="0.25">
      <c r="A96" s="70" t="s">
        <v>113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</row>
    <row r="97" spans="1:15" ht="18.75" customHeight="1" x14ac:dyDescent="0.3">
      <c r="A97" s="92" t="s">
        <v>12</v>
      </c>
      <c r="B97" s="127"/>
      <c r="C97" s="93"/>
      <c r="D97" s="92" t="s">
        <v>13</v>
      </c>
      <c r="E97" s="93"/>
      <c r="F97" s="121" t="s">
        <v>12</v>
      </c>
      <c r="G97" s="121"/>
      <c r="H97" s="121"/>
      <c r="I97" s="109" t="s">
        <v>13</v>
      </c>
      <c r="J97" s="110"/>
      <c r="K97" s="2"/>
      <c r="L97" s="2"/>
      <c r="M97" s="2"/>
      <c r="N97" s="2"/>
      <c r="O97" s="2"/>
    </row>
    <row r="98" spans="1:15" ht="17.25" x14ac:dyDescent="0.3">
      <c r="A98" s="89" t="s">
        <v>135</v>
      </c>
      <c r="B98" s="90"/>
      <c r="C98" s="91"/>
      <c r="D98" s="92">
        <v>0</v>
      </c>
      <c r="E98" s="93"/>
      <c r="F98" s="89" t="s">
        <v>115</v>
      </c>
      <c r="G98" s="90"/>
      <c r="H98" s="91"/>
      <c r="I98" s="145">
        <v>1500</v>
      </c>
      <c r="J98" s="146"/>
      <c r="K98" s="2"/>
      <c r="L98" s="2"/>
      <c r="M98" s="2"/>
      <c r="N98" s="2"/>
      <c r="O98" s="2"/>
    </row>
    <row r="99" spans="1:15" ht="17.25" x14ac:dyDescent="0.3">
      <c r="A99" s="89" t="s">
        <v>15</v>
      </c>
      <c r="B99" s="90"/>
      <c r="C99" s="91"/>
      <c r="D99" s="92">
        <v>0</v>
      </c>
      <c r="E99" s="93"/>
      <c r="F99" s="137" t="s">
        <v>14</v>
      </c>
      <c r="G99" s="137"/>
      <c r="H99" s="137"/>
      <c r="I99" s="145">
        <v>2000</v>
      </c>
      <c r="J99" s="146"/>
      <c r="K99" s="2"/>
      <c r="L99" s="2"/>
      <c r="M99" s="2"/>
      <c r="N99" s="2"/>
      <c r="O99" s="2"/>
    </row>
    <row r="100" spans="1:15" ht="17.25" x14ac:dyDescent="0.3">
      <c r="A100" s="89" t="s">
        <v>114</v>
      </c>
      <c r="B100" s="90"/>
      <c r="C100" s="91"/>
      <c r="D100" s="92">
        <v>800</v>
      </c>
      <c r="E100" s="93"/>
      <c r="F100" s="137" t="s">
        <v>116</v>
      </c>
      <c r="G100" s="137"/>
      <c r="H100" s="137"/>
      <c r="I100" s="145">
        <f>E32*1.3</f>
        <v>0</v>
      </c>
      <c r="J100" s="146"/>
      <c r="K100" s="2"/>
      <c r="L100" s="2"/>
      <c r="M100" s="2"/>
      <c r="N100" s="2"/>
      <c r="O100" s="2"/>
    </row>
    <row r="101" spans="1:15" ht="17.25" customHeight="1" x14ac:dyDescent="0.3">
      <c r="A101" s="89"/>
      <c r="B101" s="90"/>
      <c r="C101" s="91"/>
      <c r="D101" s="92"/>
      <c r="E101" s="93"/>
      <c r="F101" s="92" t="s">
        <v>6</v>
      </c>
      <c r="G101" s="127"/>
      <c r="H101" s="93"/>
      <c r="I101" s="92">
        <f>SUM(D98:E101)+SUM(I98:J100)</f>
        <v>4300</v>
      </c>
      <c r="J101" s="93"/>
      <c r="K101" s="2"/>
      <c r="L101" s="2"/>
      <c r="M101" s="2"/>
      <c r="N101" s="2"/>
      <c r="O101" s="2"/>
    </row>
    <row r="102" spans="1:15" ht="17.25" x14ac:dyDescent="0.3">
      <c r="A102" s="3"/>
      <c r="B102" s="3"/>
      <c r="C102" s="3"/>
      <c r="D102" s="7"/>
      <c r="E102" s="7"/>
      <c r="F102" s="7"/>
      <c r="G102" s="7"/>
      <c r="H102" s="2"/>
      <c r="I102" s="2"/>
      <c r="J102" s="2"/>
      <c r="K102" s="2"/>
      <c r="L102" s="2"/>
    </row>
    <row r="103" spans="1:15" ht="18.75" x14ac:dyDescent="0.25">
      <c r="A103" s="124" t="s">
        <v>33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</row>
    <row r="104" spans="1:15" ht="16.5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1:15" ht="16.5" x14ac:dyDescent="0.25">
      <c r="A105" s="3" t="s">
        <v>16</v>
      </c>
      <c r="B105" s="45" t="s">
        <v>73</v>
      </c>
      <c r="C105" s="45" t="s">
        <v>74</v>
      </c>
      <c r="D105" s="45" t="s">
        <v>75</v>
      </c>
      <c r="E105" s="45" t="s">
        <v>76</v>
      </c>
      <c r="F105" s="45" t="s">
        <v>77</v>
      </c>
      <c r="G105" s="45" t="s">
        <v>78</v>
      </c>
      <c r="H105" s="45" t="s">
        <v>67</v>
      </c>
      <c r="I105" s="45" t="s">
        <v>68</v>
      </c>
      <c r="J105" s="45" t="s">
        <v>69</v>
      </c>
      <c r="K105" s="45" t="s">
        <v>70</v>
      </c>
      <c r="L105" s="45" t="s">
        <v>71</v>
      </c>
      <c r="M105" s="45" t="s">
        <v>72</v>
      </c>
      <c r="N105" s="30"/>
    </row>
    <row r="106" spans="1:15" ht="17.25" x14ac:dyDescent="0.25">
      <c r="A106" s="3" t="s">
        <v>17</v>
      </c>
      <c r="B106" s="12">
        <v>0.5</v>
      </c>
      <c r="C106" s="12">
        <v>0.8</v>
      </c>
      <c r="D106" s="12">
        <v>0.8</v>
      </c>
      <c r="E106" s="12">
        <v>1</v>
      </c>
      <c r="F106" s="12">
        <v>1</v>
      </c>
      <c r="G106" s="12">
        <v>1</v>
      </c>
      <c r="H106" s="12">
        <v>1</v>
      </c>
      <c r="I106" s="12">
        <v>1</v>
      </c>
      <c r="J106" s="12">
        <v>1</v>
      </c>
      <c r="K106" s="12">
        <v>1</v>
      </c>
      <c r="L106" s="12">
        <v>1</v>
      </c>
      <c r="M106" s="12">
        <v>1</v>
      </c>
      <c r="N106" s="30"/>
    </row>
    <row r="107" spans="1:15" ht="48" customHeight="1" x14ac:dyDescent="0.25">
      <c r="A107" s="24" t="s">
        <v>18</v>
      </c>
      <c r="B107" s="24" t="s">
        <v>35</v>
      </c>
      <c r="C107" s="24" t="s">
        <v>36</v>
      </c>
      <c r="D107" s="24" t="s">
        <v>37</v>
      </c>
      <c r="E107" s="24" t="s">
        <v>44</v>
      </c>
      <c r="F107" s="24" t="s">
        <v>38</v>
      </c>
      <c r="G107" s="24" t="s">
        <v>39</v>
      </c>
      <c r="H107" s="24" t="s">
        <v>40</v>
      </c>
      <c r="I107" s="24" t="s">
        <v>41</v>
      </c>
      <c r="J107" s="24" t="s">
        <v>42</v>
      </c>
      <c r="K107" s="24" t="s">
        <v>45</v>
      </c>
      <c r="L107" s="24" t="s">
        <v>43</v>
      </c>
      <c r="M107" s="24" t="s">
        <v>63</v>
      </c>
      <c r="N107" s="24" t="s">
        <v>6</v>
      </c>
    </row>
    <row r="108" spans="1:15" x14ac:dyDescent="0.25">
      <c r="A108" s="49" t="s">
        <v>19</v>
      </c>
      <c r="B108" s="22">
        <f t="shared" ref="B108:M108" si="7">$G94*B106</f>
        <v>14250</v>
      </c>
      <c r="C108" s="22">
        <f t="shared" si="7"/>
        <v>22800</v>
      </c>
      <c r="D108" s="22">
        <f t="shared" si="7"/>
        <v>22800</v>
      </c>
      <c r="E108" s="22">
        <f t="shared" si="7"/>
        <v>28500</v>
      </c>
      <c r="F108" s="22">
        <f t="shared" si="7"/>
        <v>28500</v>
      </c>
      <c r="G108" s="22">
        <f t="shared" si="7"/>
        <v>28500</v>
      </c>
      <c r="H108" s="22">
        <f t="shared" si="7"/>
        <v>28500</v>
      </c>
      <c r="I108" s="22">
        <f t="shared" si="7"/>
        <v>28500</v>
      </c>
      <c r="J108" s="22">
        <f t="shared" si="7"/>
        <v>28500</v>
      </c>
      <c r="K108" s="22">
        <f t="shared" si="7"/>
        <v>28500</v>
      </c>
      <c r="L108" s="22">
        <f t="shared" si="7"/>
        <v>28500</v>
      </c>
      <c r="M108" s="22">
        <f t="shared" si="7"/>
        <v>28500</v>
      </c>
      <c r="N108" s="31">
        <f>SUM(B108:M108)</f>
        <v>316350</v>
      </c>
    </row>
    <row r="109" spans="1:15" x14ac:dyDescent="0.25">
      <c r="A109" s="49" t="s">
        <v>20</v>
      </c>
      <c r="B109" s="22">
        <f>SUM(B110:B122)</f>
        <v>8575</v>
      </c>
      <c r="C109" s="22">
        <f t="shared" ref="C109:M109" si="8">SUM(C110:C122)</f>
        <v>9080</v>
      </c>
      <c r="D109" s="22">
        <f t="shared" si="8"/>
        <v>9080</v>
      </c>
      <c r="E109" s="22">
        <f t="shared" si="8"/>
        <v>9950</v>
      </c>
      <c r="F109" s="22">
        <f t="shared" si="8"/>
        <v>9950</v>
      </c>
      <c r="G109" s="22">
        <f t="shared" si="8"/>
        <v>9950</v>
      </c>
      <c r="H109" s="22">
        <f t="shared" si="8"/>
        <v>9950</v>
      </c>
      <c r="I109" s="22">
        <f t="shared" si="8"/>
        <v>9950</v>
      </c>
      <c r="J109" s="22">
        <f t="shared" si="8"/>
        <v>9950</v>
      </c>
      <c r="K109" s="22">
        <f t="shared" si="8"/>
        <v>9950</v>
      </c>
      <c r="L109" s="22">
        <f t="shared" si="8"/>
        <v>9950</v>
      </c>
      <c r="M109" s="22">
        <f t="shared" si="8"/>
        <v>9950</v>
      </c>
      <c r="N109" s="31">
        <f t="shared" ref="N109:N126" si="9">SUM(B109:M109)</f>
        <v>116285</v>
      </c>
    </row>
    <row r="110" spans="1:15" x14ac:dyDescent="0.25">
      <c r="A110" s="50" t="s">
        <v>79</v>
      </c>
      <c r="B110" s="22">
        <f>$K94*B106</f>
        <v>1425</v>
      </c>
      <c r="C110" s="22">
        <f t="shared" ref="C110:M110" si="10">$K94*C106</f>
        <v>2280</v>
      </c>
      <c r="D110" s="22">
        <f t="shared" si="10"/>
        <v>2280</v>
      </c>
      <c r="E110" s="22">
        <f t="shared" si="10"/>
        <v>2850</v>
      </c>
      <c r="F110" s="22">
        <f t="shared" si="10"/>
        <v>2850</v>
      </c>
      <c r="G110" s="22">
        <f t="shared" si="10"/>
        <v>2850</v>
      </c>
      <c r="H110" s="22">
        <f t="shared" si="10"/>
        <v>2850</v>
      </c>
      <c r="I110" s="22">
        <f t="shared" si="10"/>
        <v>2850</v>
      </c>
      <c r="J110" s="22">
        <f t="shared" si="10"/>
        <v>2850</v>
      </c>
      <c r="K110" s="22">
        <f t="shared" si="10"/>
        <v>2850</v>
      </c>
      <c r="L110" s="22">
        <f t="shared" si="10"/>
        <v>2850</v>
      </c>
      <c r="M110" s="22">
        <f t="shared" si="10"/>
        <v>2850</v>
      </c>
      <c r="N110" s="31">
        <f t="shared" ref="N110" si="11">SUM(B110:M110)</f>
        <v>31635</v>
      </c>
    </row>
    <row r="111" spans="1:15" x14ac:dyDescent="0.25">
      <c r="A111" s="50" t="str">
        <f>A98</f>
        <v>Страховые взносы</v>
      </c>
      <c r="B111" s="22">
        <f>$D98</f>
        <v>0</v>
      </c>
      <c r="C111" s="22">
        <f t="shared" ref="C111:M111" si="12">$D98</f>
        <v>0</v>
      </c>
      <c r="D111" s="22">
        <f t="shared" si="12"/>
        <v>0</v>
      </c>
      <c r="E111" s="22">
        <f t="shared" si="12"/>
        <v>0</v>
      </c>
      <c r="F111" s="22">
        <f t="shared" si="12"/>
        <v>0</v>
      </c>
      <c r="G111" s="22">
        <f t="shared" si="12"/>
        <v>0</v>
      </c>
      <c r="H111" s="22">
        <f t="shared" si="12"/>
        <v>0</v>
      </c>
      <c r="I111" s="22">
        <f t="shared" si="12"/>
        <v>0</v>
      </c>
      <c r="J111" s="22">
        <f t="shared" si="12"/>
        <v>0</v>
      </c>
      <c r="K111" s="22">
        <f t="shared" si="12"/>
        <v>0</v>
      </c>
      <c r="L111" s="22">
        <f t="shared" si="12"/>
        <v>0</v>
      </c>
      <c r="M111" s="22">
        <f t="shared" si="12"/>
        <v>0</v>
      </c>
      <c r="N111" s="31">
        <f t="shared" si="9"/>
        <v>0</v>
      </c>
    </row>
    <row r="112" spans="1:15" ht="16.5" customHeight="1" x14ac:dyDescent="0.25">
      <c r="A112" s="50" t="str">
        <f>A99</f>
        <v>Транспортные расходы</v>
      </c>
      <c r="B112" s="22">
        <f t="shared" ref="B112:M114" si="13">$D99</f>
        <v>0</v>
      </c>
      <c r="C112" s="22">
        <f t="shared" si="13"/>
        <v>0</v>
      </c>
      <c r="D112" s="22">
        <f t="shared" si="13"/>
        <v>0</v>
      </c>
      <c r="E112" s="22">
        <f t="shared" si="13"/>
        <v>0</v>
      </c>
      <c r="F112" s="22">
        <f t="shared" si="13"/>
        <v>0</v>
      </c>
      <c r="G112" s="22">
        <f t="shared" si="13"/>
        <v>0</v>
      </c>
      <c r="H112" s="22">
        <f t="shared" si="13"/>
        <v>0</v>
      </c>
      <c r="I112" s="22">
        <f t="shared" si="13"/>
        <v>0</v>
      </c>
      <c r="J112" s="22">
        <f t="shared" si="13"/>
        <v>0</v>
      </c>
      <c r="K112" s="22">
        <f t="shared" si="13"/>
        <v>0</v>
      </c>
      <c r="L112" s="22">
        <f t="shared" si="13"/>
        <v>0</v>
      </c>
      <c r="M112" s="22">
        <f t="shared" si="13"/>
        <v>0</v>
      </c>
      <c r="N112" s="31">
        <f t="shared" ref="N112:N114" si="14">SUM(B112:M112)</f>
        <v>0</v>
      </c>
    </row>
    <row r="113" spans="1:14" ht="19.5" hidden="1" customHeight="1" x14ac:dyDescent="0.25">
      <c r="A113" s="50" t="str">
        <f>A96</f>
        <v>Ежемесячные затраты:</v>
      </c>
      <c r="B113" s="22">
        <f t="shared" si="13"/>
        <v>800</v>
      </c>
      <c r="C113" s="22">
        <f t="shared" ref="C113:M113" si="15">$D96</f>
        <v>0</v>
      </c>
      <c r="D113" s="22">
        <f t="shared" si="15"/>
        <v>0</v>
      </c>
      <c r="E113" s="22">
        <f t="shared" si="15"/>
        <v>0</v>
      </c>
      <c r="F113" s="22">
        <f t="shared" si="15"/>
        <v>0</v>
      </c>
      <c r="G113" s="22">
        <f t="shared" si="15"/>
        <v>0</v>
      </c>
      <c r="H113" s="22">
        <f t="shared" si="15"/>
        <v>0</v>
      </c>
      <c r="I113" s="22">
        <f t="shared" si="15"/>
        <v>0</v>
      </c>
      <c r="J113" s="22">
        <f t="shared" si="15"/>
        <v>0</v>
      </c>
      <c r="K113" s="22">
        <f t="shared" si="15"/>
        <v>0</v>
      </c>
      <c r="L113" s="22">
        <f t="shared" si="15"/>
        <v>0</v>
      </c>
      <c r="M113" s="22">
        <f t="shared" si="15"/>
        <v>0</v>
      </c>
      <c r="N113" s="31">
        <f t="shared" si="14"/>
        <v>800</v>
      </c>
    </row>
    <row r="114" spans="1:14" ht="25.5" hidden="1" x14ac:dyDescent="0.25">
      <c r="A114" s="50" t="str">
        <f>A97</f>
        <v>Наименование</v>
      </c>
      <c r="B114" s="22">
        <f t="shared" si="13"/>
        <v>0</v>
      </c>
      <c r="C114" s="22" t="str">
        <f t="shared" ref="C114:M114" si="16">$D97</f>
        <v>Руб./мес.</v>
      </c>
      <c r="D114" s="22" t="str">
        <f t="shared" si="16"/>
        <v>Руб./мес.</v>
      </c>
      <c r="E114" s="22" t="str">
        <f t="shared" si="16"/>
        <v>Руб./мес.</v>
      </c>
      <c r="F114" s="22" t="str">
        <f t="shared" si="16"/>
        <v>Руб./мес.</v>
      </c>
      <c r="G114" s="22" t="str">
        <f t="shared" si="16"/>
        <v>Руб./мес.</v>
      </c>
      <c r="H114" s="22" t="str">
        <f t="shared" si="16"/>
        <v>Руб./мес.</v>
      </c>
      <c r="I114" s="22" t="str">
        <f t="shared" si="16"/>
        <v>Руб./мес.</v>
      </c>
      <c r="J114" s="22" t="str">
        <f t="shared" si="16"/>
        <v>Руб./мес.</v>
      </c>
      <c r="K114" s="22" t="str">
        <f t="shared" si="16"/>
        <v>Руб./мес.</v>
      </c>
      <c r="L114" s="22" t="str">
        <f t="shared" si="16"/>
        <v>Руб./мес.</v>
      </c>
      <c r="M114" s="22" t="str">
        <f t="shared" si="16"/>
        <v>Руб./мес.</v>
      </c>
      <c r="N114" s="31">
        <f t="shared" si="14"/>
        <v>0</v>
      </c>
    </row>
    <row r="115" spans="1:14" ht="15.75" customHeight="1" x14ac:dyDescent="0.25">
      <c r="A115" s="50" t="str">
        <f>A100</f>
        <v>Банковское обслуживание</v>
      </c>
      <c r="B115" s="22">
        <f>$D100</f>
        <v>800</v>
      </c>
      <c r="C115" s="22">
        <f t="shared" ref="C115:M115" si="17">$D100</f>
        <v>800</v>
      </c>
      <c r="D115" s="22">
        <f t="shared" si="17"/>
        <v>800</v>
      </c>
      <c r="E115" s="22">
        <f t="shared" si="17"/>
        <v>800</v>
      </c>
      <c r="F115" s="22">
        <f t="shared" si="17"/>
        <v>800</v>
      </c>
      <c r="G115" s="22">
        <f t="shared" si="17"/>
        <v>800</v>
      </c>
      <c r="H115" s="22">
        <f t="shared" si="17"/>
        <v>800</v>
      </c>
      <c r="I115" s="22">
        <f t="shared" si="17"/>
        <v>800</v>
      </c>
      <c r="J115" s="22">
        <f t="shared" si="17"/>
        <v>800</v>
      </c>
      <c r="K115" s="22">
        <f t="shared" si="17"/>
        <v>800</v>
      </c>
      <c r="L115" s="22">
        <f t="shared" si="17"/>
        <v>800</v>
      </c>
      <c r="M115" s="22">
        <f t="shared" si="17"/>
        <v>800</v>
      </c>
      <c r="N115" s="31">
        <f t="shared" si="9"/>
        <v>9600</v>
      </c>
    </row>
    <row r="116" spans="1:14" ht="19.5" hidden="1" customHeight="1" x14ac:dyDescent="0.25">
      <c r="A116" s="50" t="str">
        <f>A100</f>
        <v>Банковское обслуживание</v>
      </c>
      <c r="B116" s="22">
        <f t="shared" ref="B116:M116" si="18">$D100</f>
        <v>800</v>
      </c>
      <c r="C116" s="22">
        <f t="shared" si="18"/>
        <v>800</v>
      </c>
      <c r="D116" s="22">
        <f t="shared" si="18"/>
        <v>800</v>
      </c>
      <c r="E116" s="22">
        <f t="shared" si="18"/>
        <v>800</v>
      </c>
      <c r="F116" s="22">
        <f t="shared" si="18"/>
        <v>800</v>
      </c>
      <c r="G116" s="22">
        <f t="shared" si="18"/>
        <v>800</v>
      </c>
      <c r="H116" s="22">
        <f t="shared" si="18"/>
        <v>800</v>
      </c>
      <c r="I116" s="22">
        <f t="shared" si="18"/>
        <v>800</v>
      </c>
      <c r="J116" s="22">
        <f t="shared" si="18"/>
        <v>800</v>
      </c>
      <c r="K116" s="22">
        <f t="shared" si="18"/>
        <v>800</v>
      </c>
      <c r="L116" s="22">
        <f t="shared" si="18"/>
        <v>800</v>
      </c>
      <c r="M116" s="22">
        <f t="shared" si="18"/>
        <v>800</v>
      </c>
      <c r="N116" s="31">
        <f t="shared" si="9"/>
        <v>9600</v>
      </c>
    </row>
    <row r="117" spans="1:14" hidden="1" x14ac:dyDescent="0.25">
      <c r="A117" s="50">
        <f>A101</f>
        <v>0</v>
      </c>
      <c r="B117" s="22">
        <f t="shared" ref="B117:M117" si="19">$D101</f>
        <v>0</v>
      </c>
      <c r="C117" s="22">
        <f t="shared" si="19"/>
        <v>0</v>
      </c>
      <c r="D117" s="22">
        <f t="shared" si="19"/>
        <v>0</v>
      </c>
      <c r="E117" s="22">
        <f t="shared" si="19"/>
        <v>0</v>
      </c>
      <c r="F117" s="22">
        <f t="shared" si="19"/>
        <v>0</v>
      </c>
      <c r="G117" s="22">
        <f t="shared" si="19"/>
        <v>0</v>
      </c>
      <c r="H117" s="22">
        <f t="shared" si="19"/>
        <v>0</v>
      </c>
      <c r="I117" s="22">
        <f t="shared" si="19"/>
        <v>0</v>
      </c>
      <c r="J117" s="22">
        <f t="shared" si="19"/>
        <v>0</v>
      </c>
      <c r="K117" s="22">
        <f t="shared" si="19"/>
        <v>0</v>
      </c>
      <c r="L117" s="22">
        <f t="shared" si="19"/>
        <v>0</v>
      </c>
      <c r="M117" s="22">
        <f t="shared" si="19"/>
        <v>0</v>
      </c>
      <c r="N117" s="31">
        <f t="shared" si="9"/>
        <v>0</v>
      </c>
    </row>
    <row r="118" spans="1:14" ht="14.25" customHeight="1" x14ac:dyDescent="0.25">
      <c r="A118" s="50" t="str">
        <f>F98</f>
        <v>Коммунальные платежи</v>
      </c>
      <c r="B118" s="22">
        <f>$I98*B106</f>
        <v>750</v>
      </c>
      <c r="C118" s="22">
        <f t="shared" ref="C118:M118" si="20">$I98*C106</f>
        <v>1200</v>
      </c>
      <c r="D118" s="22">
        <f t="shared" si="20"/>
        <v>1200</v>
      </c>
      <c r="E118" s="22">
        <f t="shared" si="20"/>
        <v>1500</v>
      </c>
      <c r="F118" s="22">
        <f t="shared" si="20"/>
        <v>1500</v>
      </c>
      <c r="G118" s="22">
        <f t="shared" si="20"/>
        <v>1500</v>
      </c>
      <c r="H118" s="22">
        <f t="shared" si="20"/>
        <v>1500</v>
      </c>
      <c r="I118" s="22">
        <f t="shared" si="20"/>
        <v>1500</v>
      </c>
      <c r="J118" s="22">
        <f t="shared" si="20"/>
        <v>1500</v>
      </c>
      <c r="K118" s="22">
        <f t="shared" si="20"/>
        <v>1500</v>
      </c>
      <c r="L118" s="22">
        <f t="shared" si="20"/>
        <v>1500</v>
      </c>
      <c r="M118" s="22">
        <f t="shared" si="20"/>
        <v>1500</v>
      </c>
      <c r="N118" s="31">
        <f t="shared" si="9"/>
        <v>16650</v>
      </c>
    </row>
    <row r="119" spans="1:14" ht="15" customHeight="1" x14ac:dyDescent="0.25">
      <c r="A119" s="50" t="str">
        <f>F99</f>
        <v>Реклама</v>
      </c>
      <c r="B119" s="22">
        <f t="shared" ref="B119:M120" si="21">$I99</f>
        <v>2000</v>
      </c>
      <c r="C119" s="22">
        <f t="shared" si="21"/>
        <v>2000</v>
      </c>
      <c r="D119" s="22">
        <f t="shared" si="21"/>
        <v>2000</v>
      </c>
      <c r="E119" s="22">
        <f t="shared" si="21"/>
        <v>2000</v>
      </c>
      <c r="F119" s="22">
        <f t="shared" si="21"/>
        <v>2000</v>
      </c>
      <c r="G119" s="22">
        <f t="shared" si="21"/>
        <v>2000</v>
      </c>
      <c r="H119" s="22">
        <f t="shared" si="21"/>
        <v>2000</v>
      </c>
      <c r="I119" s="22">
        <f t="shared" si="21"/>
        <v>2000</v>
      </c>
      <c r="J119" s="22">
        <f t="shared" si="21"/>
        <v>2000</v>
      </c>
      <c r="K119" s="22">
        <f t="shared" si="21"/>
        <v>2000</v>
      </c>
      <c r="L119" s="22">
        <f t="shared" si="21"/>
        <v>2000</v>
      </c>
      <c r="M119" s="22">
        <f t="shared" si="21"/>
        <v>2000</v>
      </c>
      <c r="N119" s="31">
        <f t="shared" ref="N119" si="22">SUM(B119:M119)</f>
        <v>24000</v>
      </c>
    </row>
    <row r="120" spans="1:14" x14ac:dyDescent="0.25">
      <c r="A120" s="50" t="str">
        <f>F100</f>
        <v>ФОТ</v>
      </c>
      <c r="B120" s="22">
        <f t="shared" si="21"/>
        <v>0</v>
      </c>
      <c r="C120" s="22">
        <f t="shared" si="21"/>
        <v>0</v>
      </c>
      <c r="D120" s="22">
        <f t="shared" si="21"/>
        <v>0</v>
      </c>
      <c r="E120" s="22">
        <f t="shared" si="21"/>
        <v>0</v>
      </c>
      <c r="F120" s="22">
        <f t="shared" si="21"/>
        <v>0</v>
      </c>
      <c r="G120" s="22">
        <f t="shared" si="21"/>
        <v>0</v>
      </c>
      <c r="H120" s="22">
        <f t="shared" si="21"/>
        <v>0</v>
      </c>
      <c r="I120" s="22">
        <f t="shared" si="21"/>
        <v>0</v>
      </c>
      <c r="J120" s="22">
        <f t="shared" si="21"/>
        <v>0</v>
      </c>
      <c r="K120" s="22">
        <f t="shared" si="21"/>
        <v>0</v>
      </c>
      <c r="L120" s="22">
        <f t="shared" si="21"/>
        <v>0</v>
      </c>
      <c r="M120" s="22">
        <f t="shared" si="21"/>
        <v>0</v>
      </c>
      <c r="N120" s="31">
        <f t="shared" si="9"/>
        <v>0</v>
      </c>
    </row>
    <row r="121" spans="1:14" hidden="1" x14ac:dyDescent="0.25">
      <c r="A121" s="50" t="str">
        <f>F99</f>
        <v>Реклама</v>
      </c>
      <c r="B121" s="22">
        <f t="shared" ref="B121:M121" si="23">$I99</f>
        <v>2000</v>
      </c>
      <c r="C121" s="22">
        <f t="shared" si="23"/>
        <v>2000</v>
      </c>
      <c r="D121" s="22">
        <f t="shared" si="23"/>
        <v>2000</v>
      </c>
      <c r="E121" s="22">
        <f t="shared" si="23"/>
        <v>2000</v>
      </c>
      <c r="F121" s="22">
        <f t="shared" si="23"/>
        <v>2000</v>
      </c>
      <c r="G121" s="22">
        <f t="shared" si="23"/>
        <v>2000</v>
      </c>
      <c r="H121" s="22">
        <f t="shared" si="23"/>
        <v>2000</v>
      </c>
      <c r="I121" s="22">
        <f t="shared" si="23"/>
        <v>2000</v>
      </c>
      <c r="J121" s="22">
        <f t="shared" si="23"/>
        <v>2000</v>
      </c>
      <c r="K121" s="22">
        <f t="shared" si="23"/>
        <v>2000</v>
      </c>
      <c r="L121" s="22">
        <f t="shared" si="23"/>
        <v>2000</v>
      </c>
      <c r="M121" s="22">
        <f t="shared" si="23"/>
        <v>2000</v>
      </c>
      <c r="N121" s="31">
        <f t="shared" si="9"/>
        <v>24000</v>
      </c>
    </row>
    <row r="122" spans="1:14" hidden="1" x14ac:dyDescent="0.25">
      <c r="A122" s="50" t="str">
        <f>F100</f>
        <v>ФОТ</v>
      </c>
      <c r="B122" s="22">
        <f t="shared" ref="B122:M122" si="24">$I100</f>
        <v>0</v>
      </c>
      <c r="C122" s="22">
        <f t="shared" si="24"/>
        <v>0</v>
      </c>
      <c r="D122" s="22">
        <f t="shared" si="24"/>
        <v>0</v>
      </c>
      <c r="E122" s="22">
        <f t="shared" si="24"/>
        <v>0</v>
      </c>
      <c r="F122" s="22">
        <f t="shared" si="24"/>
        <v>0</v>
      </c>
      <c r="G122" s="22">
        <f t="shared" si="24"/>
        <v>0</v>
      </c>
      <c r="H122" s="22">
        <f t="shared" si="24"/>
        <v>0</v>
      </c>
      <c r="I122" s="22">
        <f t="shared" si="24"/>
        <v>0</v>
      </c>
      <c r="J122" s="22">
        <f t="shared" si="24"/>
        <v>0</v>
      </c>
      <c r="K122" s="22">
        <f t="shared" si="24"/>
        <v>0</v>
      </c>
      <c r="L122" s="22">
        <f t="shared" si="24"/>
        <v>0</v>
      </c>
      <c r="M122" s="22">
        <f t="shared" si="24"/>
        <v>0</v>
      </c>
      <c r="N122" s="31">
        <f t="shared" si="9"/>
        <v>0</v>
      </c>
    </row>
    <row r="123" spans="1:14" x14ac:dyDescent="0.25">
      <c r="A123" s="49" t="s">
        <v>21</v>
      </c>
      <c r="B123" s="22">
        <f t="shared" ref="B123:M123" si="25">SUM(B124:B125)</f>
        <v>570</v>
      </c>
      <c r="C123" s="22">
        <f t="shared" si="25"/>
        <v>912</v>
      </c>
      <c r="D123" s="22">
        <f t="shared" si="25"/>
        <v>912</v>
      </c>
      <c r="E123" s="22">
        <f t="shared" si="25"/>
        <v>1140</v>
      </c>
      <c r="F123" s="22">
        <f t="shared" si="25"/>
        <v>1140</v>
      </c>
      <c r="G123" s="22">
        <f t="shared" si="25"/>
        <v>1140</v>
      </c>
      <c r="H123" s="22">
        <f t="shared" si="25"/>
        <v>1140</v>
      </c>
      <c r="I123" s="22">
        <f t="shared" si="25"/>
        <v>1140</v>
      </c>
      <c r="J123" s="22">
        <f t="shared" si="25"/>
        <v>1140</v>
      </c>
      <c r="K123" s="22">
        <f t="shared" si="25"/>
        <v>1140</v>
      </c>
      <c r="L123" s="22">
        <f t="shared" si="25"/>
        <v>1140</v>
      </c>
      <c r="M123" s="22">
        <f t="shared" si="25"/>
        <v>1140</v>
      </c>
      <c r="N123" s="31">
        <f t="shared" si="9"/>
        <v>12654</v>
      </c>
    </row>
    <row r="124" spans="1:14" x14ac:dyDescent="0.25">
      <c r="A124" s="50" t="s">
        <v>66</v>
      </c>
      <c r="B124" s="22">
        <f t="shared" ref="B124:M124" si="26">B108*0.04</f>
        <v>570</v>
      </c>
      <c r="C124" s="22">
        <f t="shared" si="26"/>
        <v>912</v>
      </c>
      <c r="D124" s="22">
        <f t="shared" si="26"/>
        <v>912</v>
      </c>
      <c r="E124" s="22">
        <f t="shared" si="26"/>
        <v>1140</v>
      </c>
      <c r="F124" s="22">
        <f t="shared" si="26"/>
        <v>1140</v>
      </c>
      <c r="G124" s="22">
        <f t="shared" si="26"/>
        <v>1140</v>
      </c>
      <c r="H124" s="22">
        <f t="shared" si="26"/>
        <v>1140</v>
      </c>
      <c r="I124" s="22">
        <f t="shared" si="26"/>
        <v>1140</v>
      </c>
      <c r="J124" s="22">
        <f t="shared" si="26"/>
        <v>1140</v>
      </c>
      <c r="K124" s="22">
        <f t="shared" si="26"/>
        <v>1140</v>
      </c>
      <c r="L124" s="22">
        <f t="shared" si="26"/>
        <v>1140</v>
      </c>
      <c r="M124" s="22">
        <f t="shared" si="26"/>
        <v>1140</v>
      </c>
      <c r="N124" s="31">
        <f t="shared" si="9"/>
        <v>12654</v>
      </c>
    </row>
    <row r="125" spans="1:14" hidden="1" x14ac:dyDescent="0.25">
      <c r="A125" s="50" t="s">
        <v>48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31"/>
      <c r="N125" s="31">
        <f t="shared" si="9"/>
        <v>0</v>
      </c>
    </row>
    <row r="126" spans="1:14" x14ac:dyDescent="0.25">
      <c r="A126" s="49" t="s">
        <v>22</v>
      </c>
      <c r="B126" s="22">
        <f t="shared" ref="B126:M126" si="27">B108-B109-B123</f>
        <v>5105</v>
      </c>
      <c r="C126" s="22">
        <f t="shared" si="27"/>
        <v>12808</v>
      </c>
      <c r="D126" s="22">
        <f t="shared" si="27"/>
        <v>12808</v>
      </c>
      <c r="E126" s="22">
        <f t="shared" si="27"/>
        <v>17410</v>
      </c>
      <c r="F126" s="22">
        <f t="shared" si="27"/>
        <v>17410</v>
      </c>
      <c r="G126" s="22">
        <f t="shared" si="27"/>
        <v>17410</v>
      </c>
      <c r="H126" s="22">
        <f t="shared" si="27"/>
        <v>17410</v>
      </c>
      <c r="I126" s="22">
        <f t="shared" si="27"/>
        <v>17410</v>
      </c>
      <c r="J126" s="22">
        <f t="shared" si="27"/>
        <v>17410</v>
      </c>
      <c r="K126" s="22">
        <f t="shared" si="27"/>
        <v>17410</v>
      </c>
      <c r="L126" s="22">
        <f t="shared" si="27"/>
        <v>17410</v>
      </c>
      <c r="M126" s="22">
        <f t="shared" si="27"/>
        <v>17410</v>
      </c>
      <c r="N126" s="31">
        <f t="shared" si="9"/>
        <v>187411</v>
      </c>
    </row>
    <row r="127" spans="1:14" ht="29.25" customHeight="1" x14ac:dyDescent="0.25">
      <c r="A127" s="51">
        <f>-E59</f>
        <v>-149570</v>
      </c>
      <c r="B127" s="23">
        <f>A127+B126</f>
        <v>-144465</v>
      </c>
      <c r="C127" s="23">
        <f t="shared" ref="C127:M127" si="28">B127+C126</f>
        <v>-131657</v>
      </c>
      <c r="D127" s="23">
        <f t="shared" si="28"/>
        <v>-118849</v>
      </c>
      <c r="E127" s="23">
        <f t="shared" si="28"/>
        <v>-101439</v>
      </c>
      <c r="F127" s="23">
        <f t="shared" si="28"/>
        <v>-84029</v>
      </c>
      <c r="G127" s="23">
        <f t="shared" si="28"/>
        <v>-66619</v>
      </c>
      <c r="H127" s="23">
        <f t="shared" si="28"/>
        <v>-49209</v>
      </c>
      <c r="I127" s="23">
        <f t="shared" si="28"/>
        <v>-31799</v>
      </c>
      <c r="J127" s="23">
        <f t="shared" si="28"/>
        <v>-14389</v>
      </c>
      <c r="K127" s="23">
        <f t="shared" si="28"/>
        <v>3021</v>
      </c>
      <c r="L127" s="23">
        <f t="shared" si="28"/>
        <v>20431</v>
      </c>
      <c r="M127" s="23">
        <f t="shared" si="28"/>
        <v>37841</v>
      </c>
      <c r="N127" s="31"/>
    </row>
    <row r="129" spans="1:14" ht="16.5" x14ac:dyDescent="0.25">
      <c r="A129" s="13" t="s">
        <v>23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4"/>
      <c r="N129" s="14"/>
    </row>
    <row r="130" spans="1:14" ht="31.5" customHeight="1" x14ac:dyDescent="0.25">
      <c r="A130" s="22" t="s">
        <v>24</v>
      </c>
      <c r="B130" s="142" t="s">
        <v>34</v>
      </c>
      <c r="C130" s="143"/>
      <c r="D130" s="76" t="s">
        <v>25</v>
      </c>
      <c r="E130" s="76"/>
      <c r="F130" s="32"/>
      <c r="G130" s="76" t="s">
        <v>57</v>
      </c>
      <c r="H130" s="76"/>
      <c r="I130" s="76"/>
      <c r="J130" s="76"/>
      <c r="K130" s="76"/>
      <c r="L130" s="33" t="s">
        <v>58</v>
      </c>
      <c r="M130" s="76" t="s">
        <v>60</v>
      </c>
      <c r="N130" s="76"/>
    </row>
    <row r="131" spans="1:14" ht="18" customHeight="1" x14ac:dyDescent="0.25">
      <c r="A131" s="34" t="s">
        <v>26</v>
      </c>
      <c r="B131" s="131">
        <f>D131/12</f>
        <v>26362.5</v>
      </c>
      <c r="C131" s="132"/>
      <c r="D131" s="94">
        <f>N108</f>
        <v>316350</v>
      </c>
      <c r="E131" s="95"/>
      <c r="F131" s="32"/>
      <c r="G131" s="147" t="s">
        <v>49</v>
      </c>
      <c r="H131" s="147"/>
      <c r="I131" s="147"/>
      <c r="J131" s="147"/>
      <c r="K131" s="147"/>
      <c r="L131" s="22" t="s">
        <v>54</v>
      </c>
      <c r="M131" s="76">
        <f>E59</f>
        <v>149570</v>
      </c>
      <c r="N131" s="76"/>
    </row>
    <row r="132" spans="1:14" x14ac:dyDescent="0.25">
      <c r="A132" s="34" t="s">
        <v>27</v>
      </c>
      <c r="B132" s="131">
        <f>D132/12</f>
        <v>2636.25</v>
      </c>
      <c r="C132" s="132"/>
      <c r="D132" s="94">
        <f>N110</f>
        <v>31635</v>
      </c>
      <c r="E132" s="95"/>
      <c r="F132" s="32"/>
      <c r="G132" s="128" t="s">
        <v>50</v>
      </c>
      <c r="H132" s="128"/>
      <c r="I132" s="128"/>
      <c r="J132" s="128"/>
      <c r="K132" s="128"/>
      <c r="L132" s="22" t="s">
        <v>54</v>
      </c>
      <c r="M132" s="144">
        <f>B131</f>
        <v>26362.5</v>
      </c>
      <c r="N132" s="144"/>
    </row>
    <row r="133" spans="1:14" x14ac:dyDescent="0.25">
      <c r="A133" s="34" t="s">
        <v>28</v>
      </c>
      <c r="B133" s="131">
        <f t="shared" ref="B133:B135" si="29">D133/12</f>
        <v>7054.166666666667</v>
      </c>
      <c r="C133" s="132"/>
      <c r="D133" s="94">
        <f>N109-N110</f>
        <v>84650</v>
      </c>
      <c r="E133" s="95"/>
      <c r="F133" s="32"/>
      <c r="G133" s="128" t="s">
        <v>51</v>
      </c>
      <c r="H133" s="128"/>
      <c r="I133" s="128"/>
      <c r="J133" s="128"/>
      <c r="K133" s="128"/>
      <c r="L133" s="22" t="s">
        <v>54</v>
      </c>
      <c r="M133" s="144">
        <f>B132</f>
        <v>2636.25</v>
      </c>
      <c r="N133" s="144"/>
    </row>
    <row r="134" spans="1:14" ht="26.25" customHeight="1" x14ac:dyDescent="0.25">
      <c r="A134" s="34" t="s">
        <v>29</v>
      </c>
      <c r="B134" s="131">
        <f t="shared" si="29"/>
        <v>1054.5</v>
      </c>
      <c r="C134" s="132"/>
      <c r="D134" s="94">
        <f>N123</f>
        <v>12654</v>
      </c>
      <c r="E134" s="95"/>
      <c r="F134" s="32"/>
      <c r="G134" s="128" t="s">
        <v>59</v>
      </c>
      <c r="H134" s="128"/>
      <c r="I134" s="128"/>
      <c r="J134" s="128"/>
      <c r="K134" s="128"/>
      <c r="L134" s="22" t="s">
        <v>54</v>
      </c>
      <c r="M134" s="144">
        <f>B135</f>
        <v>15617.583333333334</v>
      </c>
      <c r="N134" s="144"/>
    </row>
    <row r="135" spans="1:14" ht="26.25" customHeight="1" x14ac:dyDescent="0.25">
      <c r="A135" s="34" t="s">
        <v>30</v>
      </c>
      <c r="B135" s="131">
        <f t="shared" si="29"/>
        <v>15617.583333333334</v>
      </c>
      <c r="C135" s="132"/>
      <c r="D135" s="94">
        <f>D131-D132-D133-D134</f>
        <v>187411</v>
      </c>
      <c r="E135" s="95"/>
      <c r="F135" s="32"/>
      <c r="G135" s="128" t="s">
        <v>52</v>
      </c>
      <c r="H135" s="128"/>
      <c r="I135" s="128"/>
      <c r="J135" s="128"/>
      <c r="K135" s="128"/>
      <c r="L135" s="22" t="s">
        <v>55</v>
      </c>
      <c r="M135" s="129">
        <v>9</v>
      </c>
      <c r="N135" s="130"/>
    </row>
    <row r="136" spans="1:14" x14ac:dyDescent="0.25">
      <c r="A136" s="36"/>
      <c r="B136" s="37"/>
      <c r="C136" s="37"/>
      <c r="D136" s="32"/>
      <c r="E136" s="32"/>
      <c r="F136" s="32"/>
      <c r="G136" s="35" t="s">
        <v>53</v>
      </c>
      <c r="H136" s="38"/>
      <c r="I136" s="39"/>
      <c r="J136" s="39"/>
      <c r="K136" s="40"/>
      <c r="L136" s="22" t="s">
        <v>56</v>
      </c>
      <c r="M136" s="126">
        <f>M134/M132</f>
        <v>0.59241662715346932</v>
      </c>
      <c r="N136" s="126"/>
    </row>
    <row r="137" spans="1:14" ht="17.25" x14ac:dyDescent="0.3">
      <c r="A137" s="5"/>
      <c r="B137" s="6"/>
      <c r="C137" s="6"/>
      <c r="D137" s="2"/>
      <c r="E137" s="2"/>
      <c r="F137" s="2"/>
      <c r="G137" s="8"/>
      <c r="H137" s="9"/>
      <c r="I137" s="9"/>
      <c r="J137" s="9"/>
      <c r="K137" s="9"/>
      <c r="L137" s="10"/>
      <c r="M137" s="11"/>
      <c r="N137" s="11"/>
    </row>
    <row r="138" spans="1:14" ht="17.25" x14ac:dyDescent="0.3">
      <c r="A138" s="55" t="s">
        <v>118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4" ht="17.25" x14ac:dyDescent="0.3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4" ht="17.25" x14ac:dyDescent="0.3">
      <c r="A140" s="31" t="s">
        <v>119</v>
      </c>
      <c r="B140" s="148" t="s">
        <v>3</v>
      </c>
      <c r="C140" s="86"/>
      <c r="D140" s="86" t="s">
        <v>120</v>
      </c>
      <c r="E140" s="86"/>
      <c r="F140" s="2"/>
      <c r="G140" s="2"/>
      <c r="H140" s="2"/>
      <c r="I140" s="2"/>
      <c r="J140" s="2"/>
      <c r="K140" s="2"/>
      <c r="L140" s="2"/>
    </row>
    <row r="141" spans="1:14" ht="17.25" x14ac:dyDescent="0.3">
      <c r="A141" s="56" t="s">
        <v>121</v>
      </c>
      <c r="B141" s="86">
        <v>350000</v>
      </c>
      <c r="C141" s="86"/>
      <c r="D141" s="96">
        <f>(B141/E59)*100</f>
        <v>234.0041452162867</v>
      </c>
      <c r="E141" s="96"/>
      <c r="F141" s="2"/>
      <c r="G141" s="2"/>
      <c r="H141" s="2"/>
      <c r="I141" s="2"/>
      <c r="J141" s="2"/>
      <c r="K141" s="2"/>
      <c r="L141" s="2"/>
    </row>
    <row r="142" spans="1:14" ht="17.25" x14ac:dyDescent="0.3">
      <c r="A142" s="33" t="s">
        <v>122</v>
      </c>
      <c r="B142" s="86">
        <f>E59-350000</f>
        <v>-200430</v>
      </c>
      <c r="C142" s="86"/>
      <c r="D142" s="96">
        <f>(B142/E59)*100</f>
        <v>-134.0041452162867</v>
      </c>
      <c r="E142" s="96"/>
      <c r="F142" s="2"/>
      <c r="G142" s="2"/>
      <c r="H142" s="2"/>
      <c r="I142" s="2"/>
      <c r="J142" s="2"/>
      <c r="K142" s="2"/>
      <c r="L142" s="2"/>
    </row>
    <row r="143" spans="1:14" ht="17.25" x14ac:dyDescent="0.3">
      <c r="A143" s="33" t="s">
        <v>123</v>
      </c>
      <c r="B143" s="86"/>
      <c r="C143" s="86"/>
      <c r="D143" s="96"/>
      <c r="E143" s="96"/>
      <c r="F143" s="2"/>
      <c r="G143" s="2"/>
      <c r="H143" s="2"/>
      <c r="I143" s="2"/>
      <c r="J143" s="2"/>
      <c r="K143" s="2"/>
      <c r="L143" s="2"/>
    </row>
    <row r="144" spans="1:14" ht="17.25" x14ac:dyDescent="0.3">
      <c r="A144" s="57" t="s">
        <v>6</v>
      </c>
      <c r="B144" s="86">
        <f>SUM(B141:C143)</f>
        <v>149570</v>
      </c>
      <c r="C144" s="86"/>
      <c r="D144" s="86">
        <f>SUM(D141:E143)</f>
        <v>100</v>
      </c>
      <c r="E144" s="86"/>
      <c r="F144" s="2"/>
      <c r="G144" s="2"/>
      <c r="H144" s="2"/>
      <c r="I144" s="2"/>
      <c r="J144" s="2"/>
      <c r="K144" s="2"/>
      <c r="L144" s="2"/>
    </row>
    <row r="145" spans="1:12" ht="17.25" x14ac:dyDescent="0.3">
      <c r="A145" s="2"/>
      <c r="B145" s="87"/>
      <c r="C145" s="87"/>
      <c r="D145" s="87"/>
      <c r="E145" s="87"/>
      <c r="F145" s="2"/>
      <c r="G145" s="2"/>
      <c r="H145" s="2"/>
      <c r="I145" s="2"/>
      <c r="J145" s="2"/>
      <c r="K145" s="2"/>
      <c r="L145" s="2"/>
    </row>
    <row r="146" spans="1:12" ht="15.75" customHeight="1" x14ac:dyDescent="0.25">
      <c r="A146" s="64" t="s">
        <v>124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</row>
    <row r="147" spans="1:12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</row>
    <row r="148" spans="1:12" ht="17.25" x14ac:dyDescent="0.3">
      <c r="A148" s="88" t="s">
        <v>125</v>
      </c>
      <c r="B148" s="88"/>
      <c r="C148" s="88"/>
      <c r="D148" s="88" t="s">
        <v>126</v>
      </c>
      <c r="E148" s="88"/>
      <c r="F148" s="88"/>
      <c r="G148" s="88"/>
      <c r="H148" s="88"/>
      <c r="I148" s="2"/>
      <c r="J148" s="2"/>
      <c r="K148" s="2"/>
      <c r="L148" s="2"/>
    </row>
    <row r="149" spans="1:12" ht="85.5" customHeight="1" x14ac:dyDescent="0.3">
      <c r="A149" s="84" t="s">
        <v>155</v>
      </c>
      <c r="B149" s="84"/>
      <c r="C149" s="84"/>
      <c r="D149" s="85" t="s">
        <v>159</v>
      </c>
      <c r="E149" s="85"/>
      <c r="F149" s="85"/>
      <c r="G149" s="85"/>
      <c r="H149" s="85"/>
      <c r="I149" s="2"/>
      <c r="J149" s="2"/>
      <c r="K149" s="2"/>
      <c r="L149" s="2"/>
    </row>
    <row r="150" spans="1:12" ht="72" customHeight="1" x14ac:dyDescent="0.3">
      <c r="A150" s="84" t="s">
        <v>156</v>
      </c>
      <c r="B150" s="84"/>
      <c r="C150" s="84"/>
      <c r="D150" s="85" t="s">
        <v>160</v>
      </c>
      <c r="E150" s="85"/>
      <c r="F150" s="85"/>
      <c r="G150" s="85"/>
      <c r="H150" s="85"/>
      <c r="I150" s="2"/>
      <c r="J150" s="2"/>
      <c r="K150" s="2"/>
      <c r="L150" s="2"/>
    </row>
    <row r="151" spans="1:12" ht="72" customHeight="1" x14ac:dyDescent="0.3">
      <c r="A151" s="84" t="s">
        <v>157</v>
      </c>
      <c r="B151" s="84"/>
      <c r="C151" s="84"/>
      <c r="D151" s="85" t="s">
        <v>161</v>
      </c>
      <c r="E151" s="85"/>
      <c r="F151" s="85"/>
      <c r="G151" s="85"/>
      <c r="H151" s="85"/>
      <c r="I151" s="2"/>
      <c r="J151" s="2"/>
      <c r="K151" s="2"/>
      <c r="L151" s="2"/>
    </row>
    <row r="152" spans="1:12" ht="72" customHeight="1" x14ac:dyDescent="0.3">
      <c r="A152" s="84" t="s">
        <v>158</v>
      </c>
      <c r="B152" s="84"/>
      <c r="C152" s="84"/>
      <c r="D152" s="85" t="s">
        <v>162</v>
      </c>
      <c r="E152" s="85"/>
      <c r="F152" s="85"/>
      <c r="G152" s="85"/>
      <c r="H152" s="85"/>
      <c r="I152" s="2"/>
      <c r="J152" s="2"/>
      <c r="K152" s="2"/>
      <c r="L152" s="2"/>
    </row>
    <row r="153" spans="1:12" ht="17.2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7.2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7.2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7.25" x14ac:dyDescent="0.3">
      <c r="A156" s="133"/>
      <c r="B156" s="133"/>
      <c r="C156" s="20"/>
      <c r="D156" s="20"/>
      <c r="E156" s="20"/>
      <c r="F156" s="20"/>
      <c r="G156" s="20"/>
      <c r="H156" s="20"/>
      <c r="I156" s="20"/>
      <c r="J156" s="20"/>
      <c r="K156" s="2"/>
      <c r="L156" s="2"/>
    </row>
    <row r="157" spans="1:12" ht="17.25" x14ac:dyDescent="0.3">
      <c r="A157" s="151"/>
      <c r="B157" s="151"/>
      <c r="C157" s="151"/>
      <c r="D157" s="151"/>
      <c r="E157" s="151"/>
      <c r="F157" s="151"/>
      <c r="G157" s="151"/>
      <c r="H157" s="151"/>
      <c r="I157" s="151"/>
      <c r="J157" s="151"/>
      <c r="K157" s="2"/>
      <c r="L157" s="2"/>
    </row>
    <row r="158" spans="1:12" ht="17.25" x14ac:dyDescent="0.3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  <c r="K158" s="2"/>
      <c r="L158" s="2"/>
    </row>
    <row r="159" spans="1:12" ht="17.2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7.25" x14ac:dyDescent="0.3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2"/>
      <c r="L160" s="2"/>
    </row>
    <row r="161" spans="1:14" ht="17.25" x14ac:dyDescent="0.3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2"/>
      <c r="L161" s="2"/>
    </row>
    <row r="162" spans="1:14" ht="15.75" x14ac:dyDescent="0.25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</row>
    <row r="163" spans="1:14" ht="15.75" x14ac:dyDescent="0.25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</row>
    <row r="165" spans="1:14" x14ac:dyDescent="0.25">
      <c r="A165" s="151"/>
      <c r="B165" s="152"/>
      <c r="C165" s="152"/>
      <c r="D165" s="152"/>
      <c r="E165" s="152"/>
      <c r="F165" s="152"/>
      <c r="G165" s="152"/>
      <c r="H165" s="152"/>
      <c r="I165" s="152"/>
      <c r="J165" s="152"/>
    </row>
    <row r="166" spans="1:14" ht="15" customHeight="1" x14ac:dyDescent="0.25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</row>
    <row r="167" spans="1:14" x14ac:dyDescent="0.25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</row>
    <row r="168" spans="1:14" x14ac:dyDescent="0.25">
      <c r="A168" s="152"/>
      <c r="B168" s="152"/>
      <c r="C168" s="152"/>
      <c r="D168" s="152"/>
      <c r="E168" s="152"/>
      <c r="F168" s="152"/>
      <c r="G168" s="152"/>
      <c r="H168" s="152"/>
      <c r="I168" s="152"/>
      <c r="J168" s="152"/>
      <c r="K168" s="153"/>
      <c r="L168" s="153"/>
    </row>
    <row r="169" spans="1:14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4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</row>
    <row r="171" spans="1:14" x14ac:dyDescent="0.25">
      <c r="J171" s="123"/>
      <c r="K171" s="123"/>
      <c r="L171" s="123"/>
      <c r="M171" s="123"/>
      <c r="N171" s="123"/>
    </row>
  </sheetData>
  <mergeCells count="240">
    <mergeCell ref="A53:B53"/>
    <mergeCell ref="E53:G53"/>
    <mergeCell ref="H53:L53"/>
    <mergeCell ref="A49:B49"/>
    <mergeCell ref="E49:G49"/>
    <mergeCell ref="H49:L49"/>
    <mergeCell ref="A50:B50"/>
    <mergeCell ref="E50:G50"/>
    <mergeCell ref="H50:L50"/>
    <mergeCell ref="A51:B51"/>
    <mergeCell ref="E51:G51"/>
    <mergeCell ref="H51:L51"/>
    <mergeCell ref="A165:J168"/>
    <mergeCell ref="K168:L168"/>
    <mergeCell ref="G83:H84"/>
    <mergeCell ref="A83:C84"/>
    <mergeCell ref="D83:D84"/>
    <mergeCell ref="E83:E84"/>
    <mergeCell ref="F83:F84"/>
    <mergeCell ref="I83:J84"/>
    <mergeCell ref="G85:H85"/>
    <mergeCell ref="G86:H86"/>
    <mergeCell ref="I86:J86"/>
    <mergeCell ref="K86:L86"/>
    <mergeCell ref="A157:J158"/>
    <mergeCell ref="K91:L91"/>
    <mergeCell ref="I89:J89"/>
    <mergeCell ref="I90:J90"/>
    <mergeCell ref="I91:J91"/>
    <mergeCell ref="A97:C97"/>
    <mergeCell ref="F97:H97"/>
    <mergeCell ref="I93:J93"/>
    <mergeCell ref="B140:C140"/>
    <mergeCell ref="B141:C141"/>
    <mergeCell ref="B142:C142"/>
    <mergeCell ref="A91:C91"/>
    <mergeCell ref="A54:B54"/>
    <mergeCell ref="E54:G54"/>
    <mergeCell ref="H54:L54"/>
    <mergeCell ref="A55:B55"/>
    <mergeCell ref="E55:G55"/>
    <mergeCell ref="H55:L55"/>
    <mergeCell ref="A57:B57"/>
    <mergeCell ref="E57:G57"/>
    <mergeCell ref="H57:L57"/>
    <mergeCell ref="A58:B58"/>
    <mergeCell ref="E58:G58"/>
    <mergeCell ref="H58:L58"/>
    <mergeCell ref="M130:N130"/>
    <mergeCell ref="M131:N131"/>
    <mergeCell ref="M132:N132"/>
    <mergeCell ref="M133:N133"/>
    <mergeCell ref="M134:N134"/>
    <mergeCell ref="I98:J98"/>
    <mergeCell ref="I99:J99"/>
    <mergeCell ref="F98:H98"/>
    <mergeCell ref="F99:H99"/>
    <mergeCell ref="G131:K131"/>
    <mergeCell ref="G132:K132"/>
    <mergeCell ref="G133:K133"/>
    <mergeCell ref="I100:J100"/>
    <mergeCell ref="B65:F65"/>
    <mergeCell ref="A75:F75"/>
    <mergeCell ref="I92:J92"/>
    <mergeCell ref="G89:H89"/>
    <mergeCell ref="G93:H93"/>
    <mergeCell ref="A89:C89"/>
    <mergeCell ref="B133:C133"/>
    <mergeCell ref="D131:E131"/>
    <mergeCell ref="D132:E132"/>
    <mergeCell ref="A104:L104"/>
    <mergeCell ref="F100:H100"/>
    <mergeCell ref="D97:E97"/>
    <mergeCell ref="G94:H94"/>
    <mergeCell ref="A93:C93"/>
    <mergeCell ref="A94:C94"/>
    <mergeCell ref="I85:J85"/>
    <mergeCell ref="K85:L85"/>
    <mergeCell ref="A85:C85"/>
    <mergeCell ref="K83:L84"/>
    <mergeCell ref="A86:C86"/>
    <mergeCell ref="B130:C130"/>
    <mergeCell ref="B131:C131"/>
    <mergeCell ref="B132:C132"/>
    <mergeCell ref="A90:C90"/>
    <mergeCell ref="J171:N171"/>
    <mergeCell ref="A98:C98"/>
    <mergeCell ref="A103:L103"/>
    <mergeCell ref="A160:J160"/>
    <mergeCell ref="A161:J161"/>
    <mergeCell ref="A162:J162"/>
    <mergeCell ref="A100:C100"/>
    <mergeCell ref="A99:C99"/>
    <mergeCell ref="A101:C101"/>
    <mergeCell ref="D98:E98"/>
    <mergeCell ref="D99:E99"/>
    <mergeCell ref="D100:E100"/>
    <mergeCell ref="D101:E101"/>
    <mergeCell ref="M136:N136"/>
    <mergeCell ref="F101:H101"/>
    <mergeCell ref="I101:J101"/>
    <mergeCell ref="G130:K130"/>
    <mergeCell ref="G134:K134"/>
    <mergeCell ref="G135:K135"/>
    <mergeCell ref="M135:N135"/>
    <mergeCell ref="A163:J163"/>
    <mergeCell ref="B134:C134"/>
    <mergeCell ref="B135:C135"/>
    <mergeCell ref="A156:B156"/>
    <mergeCell ref="A2:L2"/>
    <mergeCell ref="A77:L77"/>
    <mergeCell ref="A79:L79"/>
    <mergeCell ref="A17:L17"/>
    <mergeCell ref="A21:L21"/>
    <mergeCell ref="A22:L22"/>
    <mergeCell ref="A4:L4"/>
    <mergeCell ref="A5:L5"/>
    <mergeCell ref="A7:L7"/>
    <mergeCell ref="A27:L27"/>
    <mergeCell ref="A28:L28"/>
    <mergeCell ref="A26:L26"/>
    <mergeCell ref="A20:L20"/>
    <mergeCell ref="A8:D8"/>
    <mergeCell ref="E45:G45"/>
    <mergeCell ref="H45:L45"/>
    <mergeCell ref="A15:L15"/>
    <mergeCell ref="A16:L16"/>
    <mergeCell ref="A56:B56"/>
    <mergeCell ref="E56:G56"/>
    <mergeCell ref="H56:L56"/>
    <mergeCell ref="A9:L9"/>
    <mergeCell ref="A10:L10"/>
    <mergeCell ref="A11:L11"/>
    <mergeCell ref="A59:B59"/>
    <mergeCell ref="E59:G59"/>
    <mergeCell ref="H59:L59"/>
    <mergeCell ref="E29:F29"/>
    <mergeCell ref="E30:F30"/>
    <mergeCell ref="E31:F31"/>
    <mergeCell ref="E32:F32"/>
    <mergeCell ref="A41:L41"/>
    <mergeCell ref="A47:B47"/>
    <mergeCell ref="E47:G47"/>
    <mergeCell ref="H47:L47"/>
    <mergeCell ref="A44:B44"/>
    <mergeCell ref="E44:G44"/>
    <mergeCell ref="H44:L44"/>
    <mergeCell ref="A45:B45"/>
    <mergeCell ref="A46:B46"/>
    <mergeCell ref="E46:G46"/>
    <mergeCell ref="H46:L46"/>
    <mergeCell ref="A48:B48"/>
    <mergeCell ref="E48:G48"/>
    <mergeCell ref="H48:L48"/>
    <mergeCell ref="A52:B52"/>
    <mergeCell ref="E52:G52"/>
    <mergeCell ref="H52:L52"/>
    <mergeCell ref="A12:L12"/>
    <mergeCell ref="A13:L13"/>
    <mergeCell ref="A14:L14"/>
    <mergeCell ref="A34:L34"/>
    <mergeCell ref="A36:L36"/>
    <mergeCell ref="A38:L38"/>
    <mergeCell ref="A39:C39"/>
    <mergeCell ref="A42:L42"/>
    <mergeCell ref="A43:B43"/>
    <mergeCell ref="E43:G43"/>
    <mergeCell ref="H43:L43"/>
    <mergeCell ref="A19:L19"/>
    <mergeCell ref="A24:L24"/>
    <mergeCell ref="A23:L23"/>
    <mergeCell ref="A25:L25"/>
    <mergeCell ref="C29:D29"/>
    <mergeCell ref="C30:D30"/>
    <mergeCell ref="A18:L18"/>
    <mergeCell ref="C32:D32"/>
    <mergeCell ref="C31:D31"/>
    <mergeCell ref="K87:L87"/>
    <mergeCell ref="A88:C88"/>
    <mergeCell ref="G88:H88"/>
    <mergeCell ref="B143:C143"/>
    <mergeCell ref="D133:E133"/>
    <mergeCell ref="D140:E140"/>
    <mergeCell ref="D141:E141"/>
    <mergeCell ref="D142:E142"/>
    <mergeCell ref="D143:E143"/>
    <mergeCell ref="D135:E135"/>
    <mergeCell ref="A92:C92"/>
    <mergeCell ref="D134:E134"/>
    <mergeCell ref="I94:J94"/>
    <mergeCell ref="K92:L92"/>
    <mergeCell ref="K93:L93"/>
    <mergeCell ref="K94:L94"/>
    <mergeCell ref="K89:L89"/>
    <mergeCell ref="K90:L90"/>
    <mergeCell ref="A96:L96"/>
    <mergeCell ref="G91:H91"/>
    <mergeCell ref="G92:H92"/>
    <mergeCell ref="G90:H90"/>
    <mergeCell ref="D130:E130"/>
    <mergeCell ref="I97:J97"/>
    <mergeCell ref="A152:C152"/>
    <mergeCell ref="D152:H152"/>
    <mergeCell ref="D149:H149"/>
    <mergeCell ref="D150:H150"/>
    <mergeCell ref="B144:C144"/>
    <mergeCell ref="D144:E144"/>
    <mergeCell ref="B145:C145"/>
    <mergeCell ref="D145:E145"/>
    <mergeCell ref="A148:C148"/>
    <mergeCell ref="A146:L146"/>
    <mergeCell ref="D148:H148"/>
    <mergeCell ref="A149:C149"/>
    <mergeCell ref="A150:C150"/>
    <mergeCell ref="A151:C151"/>
    <mergeCell ref="D151:H151"/>
    <mergeCell ref="A66:F66"/>
    <mergeCell ref="A68:L68"/>
    <mergeCell ref="A69:F69"/>
    <mergeCell ref="A70:L70"/>
    <mergeCell ref="A71:F71"/>
    <mergeCell ref="A72:L72"/>
    <mergeCell ref="A6:L6"/>
    <mergeCell ref="I88:J88"/>
    <mergeCell ref="K88:L88"/>
    <mergeCell ref="A76:L76"/>
    <mergeCell ref="A73:F73"/>
    <mergeCell ref="A74:L74"/>
    <mergeCell ref="A78:F78"/>
    <mergeCell ref="A82:F82"/>
    <mergeCell ref="A80:F80"/>
    <mergeCell ref="A81:L81"/>
    <mergeCell ref="A63:A64"/>
    <mergeCell ref="G63:G64"/>
    <mergeCell ref="H63:J63"/>
    <mergeCell ref="B63:F64"/>
    <mergeCell ref="A60:L60"/>
    <mergeCell ref="A87:C87"/>
    <mergeCell ref="G87:H87"/>
    <mergeCell ref="I87:J87"/>
  </mergeCells>
  <phoneticPr fontId="15" type="noConversion"/>
  <pageMargins left="0.39370078740157499" right="0.43307086614173201" top="0.78740157480314998" bottom="0.39370078740157499" header="0.31496062992126" footer="0.31496062992126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2026-02-11T03:21:28Z</dcterms:modified>
</cp:coreProperties>
</file>